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8800" windowHeight="17460" tabRatio="500"/>
  </bookViews>
  <sheets>
    <sheet name="speciessummary" sheetId="4" r:id="rId1"/>
    <sheet name="habitatsuitability" sheetId="3" r:id="rId2"/>
    <sheet name="inclusionThreshold" sheetId="2" r:id="rId3"/>
    <sheet name="maxSSS" sheetId="1" r:id="rId4"/>
  </sheets>
  <definedNames>
    <definedName name="_xlnm.Print_Area" localSheetId="1">habitatsuitability!$A$1:$K$20</definedName>
    <definedName name="_xlnm.Print_Area" localSheetId="2">inclusionThreshold!$A$1:$O$44</definedName>
    <definedName name="_xlnm.Print_Area" localSheetId="3">maxSSS!$A$1:$O$44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4" l="1"/>
  <c r="D30" i="4"/>
  <c r="D31" i="4"/>
  <c r="D29" i="4"/>
  <c r="E32" i="4"/>
  <c r="E30" i="4"/>
  <c r="E31" i="4"/>
  <c r="E29" i="4"/>
  <c r="F32" i="4"/>
  <c r="F30" i="4"/>
  <c r="F31" i="4"/>
  <c r="F29" i="4"/>
  <c r="G32" i="4"/>
  <c r="G30" i="4"/>
  <c r="G31" i="4"/>
  <c r="G29" i="4"/>
  <c r="H31" i="4"/>
  <c r="H29" i="4"/>
  <c r="H32" i="4"/>
  <c r="H30" i="4"/>
  <c r="H28" i="4"/>
  <c r="H27" i="4"/>
  <c r="H26" i="4"/>
  <c r="H25" i="4"/>
  <c r="G28" i="4"/>
  <c r="G27" i="4"/>
  <c r="G26" i="4"/>
  <c r="G25" i="4"/>
  <c r="F28" i="4"/>
  <c r="F27" i="4"/>
  <c r="F26" i="4"/>
  <c r="F25" i="4"/>
  <c r="E28" i="4"/>
  <c r="E27" i="4"/>
  <c r="E26" i="4"/>
  <c r="E25" i="4"/>
  <c r="D28" i="4"/>
  <c r="D27" i="4"/>
  <c r="D26" i="4"/>
  <c r="D25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J31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26" i="3"/>
  <c r="J4" i="1"/>
  <c r="E4" i="1"/>
  <c r="N4" i="1"/>
  <c r="J34" i="1"/>
  <c r="E34" i="1"/>
  <c r="N34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26" i="1"/>
  <c r="J27" i="1"/>
  <c r="J28" i="1"/>
  <c r="J29" i="1"/>
  <c r="J30" i="1"/>
  <c r="J31" i="1"/>
  <c r="J32" i="1"/>
  <c r="J33" i="1"/>
  <c r="J35" i="1"/>
  <c r="J36" i="1"/>
  <c r="J37" i="1"/>
  <c r="J38" i="1"/>
  <c r="J39" i="1"/>
  <c r="J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6" i="1"/>
  <c r="E27" i="1"/>
  <c r="E28" i="1"/>
  <c r="E29" i="1"/>
  <c r="E30" i="1"/>
  <c r="E31" i="1"/>
  <c r="E32" i="1"/>
  <c r="E33" i="1"/>
  <c r="E35" i="1"/>
  <c r="E36" i="1"/>
  <c r="E37" i="1"/>
  <c r="E38" i="1"/>
  <c r="E39" i="1"/>
  <c r="E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N27" i="1"/>
  <c r="N28" i="1"/>
  <c r="N29" i="1"/>
  <c r="N30" i="1"/>
  <c r="N31" i="1"/>
  <c r="N32" i="1"/>
  <c r="N33" i="1"/>
  <c r="N35" i="1"/>
  <c r="N36" i="1"/>
  <c r="N37" i="1"/>
  <c r="N38" i="1"/>
  <c r="N39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O26" i="1"/>
  <c r="N26" i="1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26" i="2"/>
  <c r="N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O26" i="2"/>
  <c r="J27" i="3"/>
  <c r="J28" i="3"/>
  <c r="J29" i="3"/>
  <c r="J30" i="3"/>
  <c r="J32" i="3"/>
  <c r="J33" i="3"/>
  <c r="J34" i="3"/>
  <c r="J35" i="3"/>
  <c r="J36" i="3"/>
  <c r="J37" i="3"/>
  <c r="J38" i="3"/>
  <c r="J39" i="3"/>
  <c r="J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J16" i="3"/>
  <c r="J4" i="3"/>
  <c r="J5" i="3"/>
  <c r="J6" i="3"/>
  <c r="J7" i="3"/>
  <c r="J8" i="3"/>
  <c r="J9" i="3"/>
  <c r="J10" i="3"/>
  <c r="J11" i="3"/>
  <c r="J12" i="3"/>
  <c r="J13" i="3"/>
  <c r="J14" i="3"/>
  <c r="J15" i="3"/>
  <c r="J17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J13" i="2"/>
  <c r="E13" i="2"/>
  <c r="N13" i="2"/>
  <c r="L5" i="2"/>
  <c r="G5" i="2"/>
  <c r="O5" i="2"/>
  <c r="L6" i="2"/>
  <c r="G6" i="2"/>
  <c r="O6" i="2"/>
  <c r="L7" i="2"/>
  <c r="G7" i="2"/>
  <c r="O7" i="2"/>
  <c r="L8" i="2"/>
  <c r="G8" i="2"/>
  <c r="O8" i="2"/>
  <c r="L9" i="2"/>
  <c r="G9" i="2"/>
  <c r="O9" i="2"/>
  <c r="L10" i="2"/>
  <c r="G10" i="2"/>
  <c r="O10" i="2"/>
  <c r="L11" i="2"/>
  <c r="G11" i="2"/>
  <c r="O11" i="2"/>
  <c r="L12" i="2"/>
  <c r="G12" i="2"/>
  <c r="O12" i="2"/>
  <c r="L13" i="2"/>
  <c r="G13" i="2"/>
  <c r="O13" i="2"/>
  <c r="L14" i="2"/>
  <c r="G14" i="2"/>
  <c r="O14" i="2"/>
  <c r="L15" i="2"/>
  <c r="G15" i="2"/>
  <c r="O15" i="2"/>
  <c r="L16" i="2"/>
  <c r="G16" i="2"/>
  <c r="O16" i="2"/>
  <c r="L17" i="2"/>
  <c r="G17" i="2"/>
  <c r="O17" i="2"/>
  <c r="J5" i="2"/>
  <c r="E5" i="2"/>
  <c r="N5" i="2"/>
  <c r="J6" i="2"/>
  <c r="E6" i="2"/>
  <c r="N6" i="2"/>
  <c r="J7" i="2"/>
  <c r="E7" i="2"/>
  <c r="N7" i="2"/>
  <c r="J8" i="2"/>
  <c r="E8" i="2"/>
  <c r="N8" i="2"/>
  <c r="J9" i="2"/>
  <c r="E9" i="2"/>
  <c r="N9" i="2"/>
  <c r="J10" i="2"/>
  <c r="E10" i="2"/>
  <c r="N10" i="2"/>
  <c r="J11" i="2"/>
  <c r="E11" i="2"/>
  <c r="N11" i="2"/>
  <c r="J12" i="2"/>
  <c r="E12" i="2"/>
  <c r="N12" i="2"/>
  <c r="J14" i="2"/>
  <c r="E14" i="2"/>
  <c r="N14" i="2"/>
  <c r="J15" i="2"/>
  <c r="E15" i="2"/>
  <c r="N15" i="2"/>
  <c r="J16" i="2"/>
  <c r="E16" i="2"/>
  <c r="N16" i="2"/>
  <c r="J17" i="2"/>
  <c r="E17" i="2"/>
  <c r="N17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L4" i="2"/>
  <c r="G4" i="2"/>
  <c r="O4" i="2"/>
  <c r="J4" i="2"/>
  <c r="E4" i="2"/>
  <c r="N4" i="2"/>
  <c r="L5" i="1"/>
  <c r="G5" i="1"/>
  <c r="O5" i="1"/>
  <c r="L6" i="1"/>
  <c r="G6" i="1"/>
  <c r="O6" i="1"/>
  <c r="L7" i="1"/>
  <c r="G7" i="1"/>
  <c r="O7" i="1"/>
  <c r="L8" i="1"/>
  <c r="G8" i="1"/>
  <c r="O8" i="1"/>
  <c r="L9" i="1"/>
  <c r="G9" i="1"/>
  <c r="O9" i="1"/>
  <c r="L10" i="1"/>
  <c r="G10" i="1"/>
  <c r="O10" i="1"/>
  <c r="L11" i="1"/>
  <c r="G11" i="1"/>
  <c r="O11" i="1"/>
  <c r="L12" i="1"/>
  <c r="G12" i="1"/>
  <c r="O12" i="1"/>
  <c r="L13" i="1"/>
  <c r="G13" i="1"/>
  <c r="O13" i="1"/>
  <c r="L14" i="1"/>
  <c r="G14" i="1"/>
  <c r="O14" i="1"/>
  <c r="L15" i="1"/>
  <c r="G15" i="1"/>
  <c r="O15" i="1"/>
  <c r="L16" i="1"/>
  <c r="G16" i="1"/>
  <c r="O16" i="1"/>
  <c r="L17" i="1"/>
  <c r="G17" i="1"/>
  <c r="O17" i="1"/>
  <c r="J5" i="1"/>
  <c r="E5" i="1"/>
  <c r="N5" i="1"/>
  <c r="J6" i="1"/>
  <c r="E6" i="1"/>
  <c r="N6" i="1"/>
  <c r="J7" i="1"/>
  <c r="E7" i="1"/>
  <c r="N7" i="1"/>
  <c r="J8" i="1"/>
  <c r="E8" i="1"/>
  <c r="N8" i="1"/>
  <c r="J9" i="1"/>
  <c r="E9" i="1"/>
  <c r="N9" i="1"/>
  <c r="J10" i="1"/>
  <c r="E10" i="1"/>
  <c r="N10" i="1"/>
  <c r="J11" i="1"/>
  <c r="E11" i="1"/>
  <c r="N11" i="1"/>
  <c r="J12" i="1"/>
  <c r="E12" i="1"/>
  <c r="N12" i="1"/>
  <c r="J13" i="1"/>
  <c r="E13" i="1"/>
  <c r="N13" i="1"/>
  <c r="J14" i="1"/>
  <c r="E14" i="1"/>
  <c r="N14" i="1"/>
  <c r="J15" i="1"/>
  <c r="E15" i="1"/>
  <c r="N15" i="1"/>
  <c r="J16" i="1"/>
  <c r="E16" i="1"/>
  <c r="N16" i="1"/>
  <c r="J17" i="1"/>
  <c r="E17" i="1"/>
  <c r="N17" i="1"/>
  <c r="G4" i="1"/>
  <c r="L4" i="1"/>
  <c r="O4" i="1"/>
  <c r="A5" i="1"/>
  <c r="A6" i="1"/>
  <c r="A7" i="1"/>
  <c r="A8" i="1"/>
  <c r="A9" i="1"/>
  <c r="A10" i="1"/>
  <c r="A11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<sst xmlns="http://schemas.openxmlformats.org/spreadsheetml/2006/main" count="218" uniqueCount="51">
  <si>
    <t>Species</t>
  </si>
  <si>
    <t>Draba</t>
  </si>
  <si>
    <t>Prior 2010</t>
  </si>
  <si>
    <t>Prior 2050</t>
  </si>
  <si>
    <t>Posterior 2010</t>
  </si>
  <si>
    <t>Posterior 2050</t>
  </si>
  <si>
    <t>Prior Overlap</t>
  </si>
  <si>
    <t>Posterior Overlap</t>
  </si>
  <si>
    <t>Fill</t>
  </si>
  <si>
    <t>%change</t>
  </si>
  <si>
    <t>Vulpia</t>
  </si>
  <si>
    <t>diff dispersal</t>
  </si>
  <si>
    <t>diff no dispersal</t>
  </si>
  <si>
    <t>Achilea</t>
  </si>
  <si>
    <t>Aira</t>
  </si>
  <si>
    <t>BromusC</t>
  </si>
  <si>
    <t>BromusH</t>
  </si>
  <si>
    <t>BromusT</t>
  </si>
  <si>
    <t>Danthonia</t>
  </si>
  <si>
    <t>Elymus</t>
  </si>
  <si>
    <t>Epilobium</t>
  </si>
  <si>
    <t>Madia</t>
  </si>
  <si>
    <t>Ranunculus</t>
  </si>
  <si>
    <t>Rumex</t>
  </si>
  <si>
    <t>Trifolium</t>
  </si>
  <si>
    <t>Average</t>
  </si>
  <si>
    <t>Prior change</t>
  </si>
  <si>
    <t>Posterior change</t>
  </si>
  <si>
    <t>difference in change</t>
  </si>
  <si>
    <t>absolute change</t>
  </si>
  <si>
    <t>proportional change: (average(Prior2050) - average(Prior2010))/average(Prior 2010)</t>
  </si>
  <si>
    <t>habitatsuit %</t>
  </si>
  <si>
    <t>dispersal</t>
  </si>
  <si>
    <t>no dispersal</t>
  </si>
  <si>
    <t>maxSSS %</t>
  </si>
  <si>
    <t>maxSSS threshold (proportional change)</t>
  </si>
  <si>
    <t>maxSSS threshold (absolute change)</t>
  </si>
  <si>
    <t>absolute change: average(Prior2050) - average(Prior2010)</t>
  </si>
  <si>
    <t>inclusion threshold (proportional change)</t>
  </si>
  <si>
    <t>inclusion threshold (absolute change)</t>
  </si>
  <si>
    <t>Species ID</t>
  </si>
  <si>
    <t>average</t>
  </si>
  <si>
    <t>max</t>
  </si>
  <si>
    <t>N_under</t>
  </si>
  <si>
    <t>N_over</t>
  </si>
  <si>
    <t>stdev</t>
  </si>
  <si>
    <t>min</t>
  </si>
  <si>
    <t>DeltaR = R_posterior - R_prior</t>
  </si>
  <si>
    <t>DeltaR &gt; 0</t>
  </si>
  <si>
    <t>DeltaR &lt; 0</t>
  </si>
  <si>
    <t>inclusionThreshold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</si>
</sst>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FF"/>
      <name val="Calibri"/>
      <scheme val="minor"/>
    </font>
    <font>
      <sz val="12"/>
      <name val="Calibri"/>
      <scheme val="minor"/>
    </font>
    <font>
      <b/>
      <sz val="12"/>
      <color rgb="FF0000FF"/>
      <name val="Calibri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/>
    <xf numFmtId="2" fontId="4" fillId="0" borderId="0" xfId="0" applyNumberFormat="1" applyFont="1"/>
    <xf numFmtId="2" fontId="4" fillId="0" borderId="0" xfId="0" applyNumberFormat="1" applyFont="1" applyFill="1"/>
    <xf numFmtId="2" fontId="4" fillId="2" borderId="0" xfId="0" applyNumberFormat="1" applyFont="1" applyFill="1"/>
    <xf numFmtId="2" fontId="4" fillId="3" borderId="0" xfId="0" applyNumberFormat="1" applyFont="1" applyFill="1"/>
    <xf numFmtId="164" fontId="4" fillId="5" borderId="0" xfId="0" applyNumberFormat="1" applyFont="1" applyFill="1"/>
    <xf numFmtId="2" fontId="4" fillId="4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/>
    <xf numFmtId="2" fontId="4" fillId="6" borderId="0" xfId="0" applyNumberFormat="1" applyFont="1" applyFill="1"/>
    <xf numFmtId="0" fontId="4" fillId="6" borderId="0" xfId="0" applyFont="1" applyFill="1"/>
    <xf numFmtId="0" fontId="4" fillId="2" borderId="0" xfId="0" applyFont="1" applyFill="1"/>
    <xf numFmtId="0" fontId="4" fillId="0" borderId="0" xfId="0" applyFont="1" applyAlignment="1">
      <alignment horizontal="center"/>
    </xf>
    <xf numFmtId="165" fontId="4" fillId="0" borderId="0" xfId="0" applyNumberFormat="1" applyFont="1" applyFill="1"/>
    <xf numFmtId="165" fontId="4" fillId="5" borderId="0" xfId="0" applyNumberFormat="1" applyFont="1" applyFill="1"/>
    <xf numFmtId="0" fontId="0" fillId="0" borderId="0" xfId="0" applyFill="1"/>
    <xf numFmtId="0" fontId="5" fillId="0" borderId="0" xfId="0" applyFont="1"/>
    <xf numFmtId="165" fontId="4" fillId="0" borderId="0" xfId="0" applyNumberFormat="1" applyFont="1"/>
    <xf numFmtId="0" fontId="4" fillId="5" borderId="0" xfId="0" applyFont="1" applyFill="1"/>
    <xf numFmtId="0" fontId="4" fillId="4" borderId="0" xfId="0" applyFont="1" applyFill="1"/>
    <xf numFmtId="0" fontId="6" fillId="0" borderId="0" xfId="0" applyFont="1"/>
    <xf numFmtId="2" fontId="4" fillId="0" borderId="0" xfId="0" applyNumberFormat="1" applyFont="1" applyFill="1" applyBorder="1"/>
    <xf numFmtId="0" fontId="4" fillId="0" borderId="0" xfId="0" applyFont="1" applyFill="1" applyAlignment="1">
      <alignment horizontal="center"/>
    </xf>
    <xf numFmtId="2" fontId="4" fillId="6" borderId="0" xfId="0" applyNumberFormat="1" applyFont="1" applyFill="1" applyBorder="1"/>
    <xf numFmtId="2" fontId="4" fillId="2" borderId="0" xfId="0" applyNumberFormat="1" applyFont="1" applyFill="1" applyBorder="1"/>
    <xf numFmtId="2" fontId="4" fillId="3" borderId="0" xfId="0" applyNumberFormat="1" applyFont="1" applyFill="1" applyBorder="1"/>
    <xf numFmtId="2" fontId="4" fillId="4" borderId="0" xfId="0" applyNumberFormat="1" applyFont="1" applyFill="1" applyBorder="1"/>
    <xf numFmtId="0" fontId="0" fillId="6" borderId="0" xfId="0" applyFill="1"/>
    <xf numFmtId="0" fontId="0" fillId="2" borderId="0" xfId="0" applyFill="1"/>
    <xf numFmtId="165" fontId="0" fillId="0" borderId="0" xfId="0" applyNumberFormat="1"/>
    <xf numFmtId="0" fontId="4" fillId="0" borderId="0" xfId="0" applyFont="1" applyAlignment="1">
      <alignment horizontal="center"/>
    </xf>
    <xf numFmtId="0" fontId="7" fillId="5" borderId="0" xfId="0" applyFont="1" applyFill="1"/>
    <xf numFmtId="0" fontId="0" fillId="5" borderId="0" xfId="0" applyFill="1"/>
  </cellXfs>
  <cellStyles count="1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A2" sqref="A2"/>
    </sheetView>
  </sheetViews>
  <sheetFormatPr baseColWidth="10" defaultRowHeight="15" x14ac:dyDescent="0"/>
  <cols>
    <col min="3" max="3" width="11.1640625" customWidth="1"/>
    <col min="4" max="4" width="12" bestFit="1" customWidth="1"/>
    <col min="5" max="6" width="12" customWidth="1"/>
    <col min="9" max="9" width="6" style="18" customWidth="1"/>
  </cols>
  <sheetData>
    <row r="1" spans="1:9">
      <c r="A1" s="34" t="s">
        <v>47</v>
      </c>
      <c r="B1" s="35"/>
      <c r="C1" s="35"/>
    </row>
    <row r="2" spans="1:9">
      <c r="D2" s="1"/>
      <c r="E2" s="33" t="s">
        <v>34</v>
      </c>
      <c r="F2" s="33"/>
      <c r="G2" s="33" t="s">
        <v>50</v>
      </c>
      <c r="H2" s="33"/>
      <c r="I2" s="25"/>
    </row>
    <row r="3" spans="1:9">
      <c r="A3" t="s">
        <v>40</v>
      </c>
      <c r="B3" s="1"/>
      <c r="C3" s="1" t="s">
        <v>0</v>
      </c>
      <c r="D3" s="1" t="s">
        <v>31</v>
      </c>
      <c r="E3" s="1" t="s">
        <v>32</v>
      </c>
      <c r="F3" s="1" t="s">
        <v>33</v>
      </c>
      <c r="G3" s="1" t="s">
        <v>32</v>
      </c>
      <c r="H3" s="1" t="s">
        <v>33</v>
      </c>
      <c r="I3" s="10"/>
    </row>
    <row r="4" spans="1:9">
      <c r="A4">
        <v>1</v>
      </c>
      <c r="B4" s="1">
        <v>1</v>
      </c>
      <c r="C4" s="10" t="s">
        <v>13</v>
      </c>
      <c r="D4" s="1">
        <v>0</v>
      </c>
      <c r="E4" s="5">
        <v>0</v>
      </c>
      <c r="F4" s="5">
        <v>0</v>
      </c>
      <c r="G4" s="5">
        <v>0</v>
      </c>
      <c r="H4" s="5">
        <v>0</v>
      </c>
      <c r="I4" s="5"/>
    </row>
    <row r="5" spans="1:9">
      <c r="A5">
        <v>2</v>
      </c>
      <c r="B5" s="1">
        <f>B4+1</f>
        <v>2</v>
      </c>
      <c r="C5" s="10" t="s">
        <v>14</v>
      </c>
      <c r="D5" s="26">
        <v>-4.4615849969751986E-2</v>
      </c>
      <c r="E5" s="26">
        <v>-4.3960867929261183E-2</v>
      </c>
      <c r="F5" s="26">
        <v>-4.9604916593502996E-2</v>
      </c>
      <c r="G5" s="27">
        <v>1.5669515669515688E-2</v>
      </c>
      <c r="H5" s="27">
        <v>1.0921177587844083E-2</v>
      </c>
      <c r="I5" s="5"/>
    </row>
    <row r="6" spans="1:9">
      <c r="A6">
        <v>7</v>
      </c>
      <c r="B6" s="1">
        <f t="shared" ref="B6:B17" si="0">B5+1</f>
        <v>3</v>
      </c>
      <c r="C6" s="10" t="s">
        <v>15</v>
      </c>
      <c r="D6" s="27">
        <v>5.9829059829060172E-3</v>
      </c>
      <c r="E6" s="27">
        <v>4.3189368770764014E-2</v>
      </c>
      <c r="F6" s="26">
        <v>-4.7460844803037805E-3</v>
      </c>
      <c r="G6" s="26">
        <v>-2.2124501855160794E-3</v>
      </c>
      <c r="H6" s="26">
        <v>-4.8234162429572902E-3</v>
      </c>
      <c r="I6" s="24"/>
    </row>
    <row r="7" spans="1:9">
      <c r="A7">
        <v>9</v>
      </c>
      <c r="B7" s="1">
        <f t="shared" si="0"/>
        <v>4</v>
      </c>
      <c r="C7" s="10" t="s">
        <v>16</v>
      </c>
      <c r="D7" s="27">
        <v>3.559353011057298E-2</v>
      </c>
      <c r="E7" s="27">
        <v>9.2281879194630767E-2</v>
      </c>
      <c r="F7" s="27">
        <v>9.0883668903803061E-2</v>
      </c>
      <c r="G7" s="27">
        <v>1.6214797264552272E-2</v>
      </c>
      <c r="H7" s="27">
        <v>2.0778364116094905E-2</v>
      </c>
      <c r="I7" s="24"/>
    </row>
    <row r="8" spans="1:9">
      <c r="A8">
        <v>11</v>
      </c>
      <c r="B8" s="1">
        <f t="shared" si="0"/>
        <v>5</v>
      </c>
      <c r="C8" s="10" t="s">
        <v>17</v>
      </c>
      <c r="D8" s="27">
        <v>3.7172108572188445E-2</v>
      </c>
      <c r="E8" s="27">
        <v>1.016542795492692E-2</v>
      </c>
      <c r="F8" s="26">
        <v>-1.2291217134180465E-2</v>
      </c>
      <c r="G8" s="27">
        <v>7.2121844535292579E-2</v>
      </c>
      <c r="H8" s="27">
        <v>3.8458789559449924E-2</v>
      </c>
      <c r="I8" s="24"/>
    </row>
    <row r="9" spans="1:9">
      <c r="A9">
        <v>19</v>
      </c>
      <c r="B9" s="1">
        <f t="shared" si="0"/>
        <v>6</v>
      </c>
      <c r="C9" s="10" t="s">
        <v>18</v>
      </c>
      <c r="D9" s="27">
        <v>9.2628741401747539E-2</v>
      </c>
      <c r="E9" s="28">
        <v>0.1816326530612245</v>
      </c>
      <c r="F9" s="28">
        <v>0.1659863945578231</v>
      </c>
      <c r="G9" s="27">
        <v>6.2534467245232706E-2</v>
      </c>
      <c r="H9" s="27">
        <v>6.2607029866775021E-2</v>
      </c>
      <c r="I9" s="24"/>
    </row>
    <row r="10" spans="1:9">
      <c r="A10">
        <v>22</v>
      </c>
      <c r="B10" s="1">
        <f t="shared" si="0"/>
        <v>7</v>
      </c>
      <c r="C10" s="10" t="s">
        <v>1</v>
      </c>
      <c r="D10" s="29">
        <v>-0.11687697160883281</v>
      </c>
      <c r="E10" s="26">
        <v>-3.3879961846063567E-2</v>
      </c>
      <c r="F10" s="26">
        <v>-4.0887079022672301E-2</v>
      </c>
      <c r="G10" s="28">
        <v>0.16462058851357747</v>
      </c>
      <c r="H10" s="28">
        <v>0.20200586621250843</v>
      </c>
      <c r="I10" s="5"/>
    </row>
    <row r="11" spans="1:9">
      <c r="A11">
        <v>23</v>
      </c>
      <c r="B11" s="1">
        <f t="shared" si="0"/>
        <v>8</v>
      </c>
      <c r="C11" s="10" t="s">
        <v>19</v>
      </c>
      <c r="D11" s="27">
        <v>4.4478296073668433E-2</v>
      </c>
      <c r="E11" s="27">
        <v>9.4110765101594884E-3</v>
      </c>
      <c r="F11" s="27">
        <v>6.3314006503449871E-3</v>
      </c>
      <c r="G11" s="27">
        <v>2.3339317773788171E-2</v>
      </c>
      <c r="H11" s="27">
        <v>2.3339317773788171E-2</v>
      </c>
      <c r="I11" s="24"/>
    </row>
    <row r="12" spans="1:9">
      <c r="A12">
        <v>25</v>
      </c>
      <c r="B12" s="1">
        <f t="shared" si="0"/>
        <v>9</v>
      </c>
      <c r="C12" s="10" t="s">
        <v>20</v>
      </c>
      <c r="D12" s="27">
        <v>5.0297088532382711E-2</v>
      </c>
      <c r="E12" s="29">
        <v>-0.21703611956066376</v>
      </c>
      <c r="F12" s="29">
        <v>-0.13607220269211859</v>
      </c>
      <c r="G12" s="26">
        <v>-3.5286394222878714E-3</v>
      </c>
      <c r="H12" s="27">
        <v>5.8033279861078063E-2</v>
      </c>
      <c r="I12" s="5"/>
    </row>
    <row r="13" spans="1:9">
      <c r="A13">
        <v>36</v>
      </c>
      <c r="B13" s="1">
        <f t="shared" si="0"/>
        <v>10</v>
      </c>
      <c r="C13" s="10" t="s">
        <v>21</v>
      </c>
      <c r="D13" s="29">
        <v>-0.22033898305084737</v>
      </c>
      <c r="E13" s="29">
        <v>-0.34944540065021995</v>
      </c>
      <c r="F13" s="27">
        <v>7.8695735322241445E-2</v>
      </c>
      <c r="G13" s="26">
        <v>-4.4285823931230373E-2</v>
      </c>
      <c r="H13" s="26">
        <v>-4.7586153964233671E-3</v>
      </c>
      <c r="I13" s="5"/>
    </row>
    <row r="14" spans="1:9">
      <c r="A14">
        <v>43</v>
      </c>
      <c r="B14" s="1">
        <f t="shared" si="0"/>
        <v>11</v>
      </c>
      <c r="C14" s="10" t="s">
        <v>22</v>
      </c>
      <c r="D14" s="28">
        <v>0.58643046763324491</v>
      </c>
      <c r="E14" s="26">
        <v>-4.729014871743692E-2</v>
      </c>
      <c r="F14" s="26">
        <v>-9.2424393652061065E-3</v>
      </c>
      <c r="G14" s="26">
        <v>-9.8327437008985732E-3</v>
      </c>
      <c r="H14" s="26">
        <v>-1.0580165097081734E-2</v>
      </c>
      <c r="I14" s="24"/>
    </row>
    <row r="15" spans="1:9">
      <c r="A15">
        <v>44</v>
      </c>
      <c r="B15" s="1">
        <f t="shared" si="0"/>
        <v>12</v>
      </c>
      <c r="C15" s="10" t="s">
        <v>23</v>
      </c>
      <c r="D15" s="27">
        <v>2.8472222222222343E-2</v>
      </c>
      <c r="E15" s="27">
        <v>3.5753205128205012E-2</v>
      </c>
      <c r="F15" s="27">
        <v>2.3717948717948745E-2</v>
      </c>
      <c r="G15" s="27">
        <v>1.6520170054543204E-2</v>
      </c>
      <c r="H15" s="27">
        <v>1.3895534017743683E-2</v>
      </c>
      <c r="I15" s="24"/>
    </row>
    <row r="16" spans="1:9">
      <c r="A16">
        <v>52</v>
      </c>
      <c r="B16" s="1">
        <f t="shared" si="0"/>
        <v>13</v>
      </c>
      <c r="C16" s="10" t="s">
        <v>24</v>
      </c>
      <c r="D16" s="27">
        <v>3.0018621973929238E-2</v>
      </c>
      <c r="E16" s="26">
        <v>-6.0206130370766942E-2</v>
      </c>
      <c r="F16" s="26">
        <v>-4.2296881274260567E-2</v>
      </c>
      <c r="G16" s="27">
        <v>5.2186769745456441E-2</v>
      </c>
      <c r="H16" s="27">
        <v>5.5798495166615392E-2</v>
      </c>
      <c r="I16" s="5"/>
    </row>
    <row r="17" spans="1:9">
      <c r="A17">
        <v>54</v>
      </c>
      <c r="B17" s="1">
        <f t="shared" si="0"/>
        <v>14</v>
      </c>
      <c r="C17" s="10" t="s">
        <v>10</v>
      </c>
      <c r="D17" s="26">
        <v>-6.5811965811965856E-2</v>
      </c>
      <c r="E17" s="26">
        <v>-1.507598784194536E-2</v>
      </c>
      <c r="F17" s="27">
        <v>6.0790273556231011E-3</v>
      </c>
      <c r="G17" s="26">
        <v>-4.7161884330025938E-2</v>
      </c>
      <c r="H17" s="26">
        <v>-4.4873513900061668E-3</v>
      </c>
      <c r="I17" s="5"/>
    </row>
    <row r="18" spans="1:9">
      <c r="E18" s="1"/>
      <c r="F18" s="1"/>
      <c r="G18" s="1"/>
      <c r="H18" s="1"/>
      <c r="I18" s="10"/>
    </row>
    <row r="19" spans="1:9">
      <c r="E19" s="1"/>
      <c r="F19" s="1"/>
      <c r="G19" s="1"/>
      <c r="H19" s="1"/>
      <c r="I19" s="10"/>
    </row>
    <row r="20" spans="1:9">
      <c r="B20" s="14" t="s">
        <v>48</v>
      </c>
      <c r="D20" s="1"/>
      <c r="E20" s="1"/>
      <c r="F20" s="1"/>
      <c r="G20" s="1"/>
      <c r="H20" s="1"/>
      <c r="I20" s="10"/>
    </row>
    <row r="21" spans="1:9">
      <c r="B21" s="13" t="s">
        <v>49</v>
      </c>
      <c r="D21" s="1"/>
      <c r="E21" s="1"/>
      <c r="F21" s="1"/>
      <c r="G21" s="1"/>
      <c r="H21" s="1"/>
      <c r="I21" s="10"/>
    </row>
    <row r="23" spans="1:9">
      <c r="C23" s="30" t="s">
        <v>43</v>
      </c>
      <c r="D23">
        <v>4</v>
      </c>
      <c r="E23">
        <v>7</v>
      </c>
      <c r="F23">
        <v>7</v>
      </c>
      <c r="G23">
        <v>5</v>
      </c>
      <c r="H23">
        <v>4</v>
      </c>
    </row>
    <row r="24" spans="1:9">
      <c r="C24" s="31" t="s">
        <v>44</v>
      </c>
      <c r="D24">
        <v>9</v>
      </c>
      <c r="E24">
        <v>6</v>
      </c>
      <c r="F24">
        <v>6</v>
      </c>
      <c r="G24">
        <v>8</v>
      </c>
      <c r="H24">
        <v>9</v>
      </c>
    </row>
    <row r="25" spans="1:9">
      <c r="C25" s="30" t="s">
        <v>41</v>
      </c>
      <c r="D25" s="32">
        <f>AVERAGE(D5,D10,D13,D17)</f>
        <v>-0.11191094261034951</v>
      </c>
      <c r="E25" s="32">
        <f>AVERAGE(E5,E10,E12,E13,E14,E16,E17)</f>
        <v>-0.10955637384519397</v>
      </c>
      <c r="F25" s="32">
        <f>AVERAGE(F5,F6,F8,F10,F12,F14,F16)</f>
        <v>-4.2162974366034965E-2</v>
      </c>
      <c r="G25" s="32">
        <f>AVERAGE(G6,G12,G13,G14,G17)</f>
        <v>-2.1404308313991767E-2</v>
      </c>
      <c r="H25" s="32">
        <f>AVERAGE(H6,H13,H14,H17)</f>
        <v>-6.1623870316171395E-3</v>
      </c>
    </row>
    <row r="26" spans="1:9">
      <c r="C26" s="30" t="s">
        <v>45</v>
      </c>
      <c r="D26" s="32">
        <f>STDEV(D5,D10,D13,D17)</f>
        <v>7.8390149366580786E-2</v>
      </c>
      <c r="E26" s="32">
        <f>STDEV(E5,E10,E12,E13,E14,E16,E17)</f>
        <v>0.1254109267647244</v>
      </c>
      <c r="F26" s="32">
        <f>STDEV(F5,F6,F8,F10,F12,F14,F16)</f>
        <v>4.5188639174179888E-2</v>
      </c>
      <c r="G26" s="32">
        <f>STDEV(G6,G12,G13,G14,G17)</f>
        <v>2.2409733061261983E-2</v>
      </c>
      <c r="H26" s="32">
        <f>STDEV(H6,H13,H14,H17)</f>
        <v>2.9487808222510171E-3</v>
      </c>
    </row>
    <row r="27" spans="1:9">
      <c r="C27" s="31" t="s">
        <v>41</v>
      </c>
      <c r="D27" s="32">
        <f>AVERAGE(D6:D9,D11,D12,D14,D15,D16)</f>
        <v>0.10123044250031807</v>
      </c>
      <c r="E27" s="32">
        <f>AVERAGE(E6,E7,E8,E9,E11,E15)</f>
        <v>6.2072268436651784E-2</v>
      </c>
      <c r="F27" s="32">
        <f>AVERAGE(F7,F9,F11,F13,F15,F17)</f>
        <v>6.1949029251297409E-2</v>
      </c>
      <c r="G27" s="32">
        <f>AVERAGE(G5,G7,G8,G9,G10,G11,G15,G16)</f>
        <v>5.2900933850244816E-2</v>
      </c>
      <c r="H27" s="32">
        <f>AVERAGE(H5,H7,H8,H9,H10,H11,H12,H15,H16)</f>
        <v>5.3981983795766415E-2</v>
      </c>
    </row>
    <row r="28" spans="1:9">
      <c r="C28" s="31" t="s">
        <v>45</v>
      </c>
      <c r="D28" s="32">
        <f>STDEV(D6:D9,D11,D12,D14,D15,D16)</f>
        <v>0.18342461528796303</v>
      </c>
      <c r="E28" s="32">
        <f>STDEV(E6,E7,E8,E9,E11,E15)</f>
        <v>6.5915224904212324E-2</v>
      </c>
      <c r="F28" s="32">
        <f>STDEV(F7,F9,F11,F13,F15,F17)</f>
        <v>6.2638378264022687E-2</v>
      </c>
      <c r="G28" s="32">
        <f>STDEV(G5,G7,G8,G9,G10,G11,G15,G16)</f>
        <v>5.0530810796752895E-2</v>
      </c>
      <c r="H28" s="32">
        <f>STDEV(H5,H7,H8,H9,H10,H11,H12,H15,H16)</f>
        <v>5.889477193050445E-2</v>
      </c>
    </row>
    <row r="29" spans="1:9">
      <c r="C29" s="30" t="s">
        <v>42</v>
      </c>
      <c r="D29" s="32">
        <f>MIN(D5,D10,D13,D17)</f>
        <v>-0.22033898305084737</v>
      </c>
      <c r="E29" s="32">
        <f>MIN(E5,E10,E12,E13,E14,E16,E17)</f>
        <v>-0.34944540065021995</v>
      </c>
      <c r="F29" s="32">
        <f>MIN(F5,F6,F8,F10,F12,F14,F16)</f>
        <v>-0.13607220269211859</v>
      </c>
      <c r="G29" s="32">
        <f>MIN(G6,G12,G13,G14,G17)</f>
        <v>-4.7161884330025938E-2</v>
      </c>
      <c r="H29" s="32">
        <f>MIN(H6,H13,H14,H17)</f>
        <v>-1.0580165097081734E-2</v>
      </c>
    </row>
    <row r="30" spans="1:9">
      <c r="C30" s="31" t="s">
        <v>42</v>
      </c>
      <c r="D30" s="32">
        <f>MAX(D6:D9,D11,D12,D14,D15,D16)</f>
        <v>0.58643046763324491</v>
      </c>
      <c r="E30" s="32">
        <f>MAX(E6,E7,E8,E9,E11,E15)</f>
        <v>0.1816326530612245</v>
      </c>
      <c r="F30" s="32">
        <f>MAX(F7,F9,F11,F13,F15,F17)</f>
        <v>0.1659863945578231</v>
      </c>
      <c r="G30" s="32">
        <f>MAX(G5,G7,G8,G9,G10,G11,G15,G16)</f>
        <v>0.16462058851357747</v>
      </c>
      <c r="H30" s="32">
        <f>MAX(H5,H7,H8,H9,H10,H11,H12,H15,H16)</f>
        <v>0.20200586621250843</v>
      </c>
    </row>
    <row r="31" spans="1:9">
      <c r="C31" s="30" t="s">
        <v>46</v>
      </c>
      <c r="D31" s="32">
        <f>MAX(D5,D10,D13,D17)</f>
        <v>-4.4615849969751986E-2</v>
      </c>
      <c r="E31" s="32">
        <f>MAX(E5,E10,E12,E13,E14,E16,E17)</f>
        <v>-1.507598784194536E-2</v>
      </c>
      <c r="F31" s="32">
        <f>MAX(F5,F6,F8,F10,F12,F14,F16)</f>
        <v>-4.7460844803037805E-3</v>
      </c>
      <c r="G31" s="32">
        <f>MAX(G6,G12,G13,G14,G17)</f>
        <v>-2.2124501855160794E-3</v>
      </c>
      <c r="H31" s="32">
        <f>MAX(H6,H13,H14,H17)</f>
        <v>-4.4873513900061668E-3</v>
      </c>
    </row>
    <row r="32" spans="1:9">
      <c r="C32" s="31" t="s">
        <v>46</v>
      </c>
      <c r="D32" s="32">
        <f>MIN(D6:D9,D11,D12,D14,D15,D16)</f>
        <v>5.9829059829060172E-3</v>
      </c>
      <c r="E32" s="32">
        <f>MIN(E6,E7,E8,E9,E11,E15)</f>
        <v>9.4110765101594884E-3</v>
      </c>
      <c r="F32" s="32">
        <f>MIN(F7,F9,F11,F13,F15,F17)</f>
        <v>6.0790273556231011E-3</v>
      </c>
      <c r="G32" s="32">
        <f>MIN(G5,G7,G8,G9,G10,G11,G15,G16)</f>
        <v>1.5669515669515688E-2</v>
      </c>
      <c r="H32" s="32">
        <f>MIN(H5,H7,H8,H9,H10,H11,H12,H15,H16)</f>
        <v>1.0921177587844083E-2</v>
      </c>
    </row>
  </sheetData>
  <mergeCells count="2">
    <mergeCell ref="G2:H2"/>
    <mergeCell ref="E2:F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42"/>
  <sheetViews>
    <sheetView workbookViewId="0">
      <selection activeCell="D20" sqref="D20"/>
    </sheetView>
  </sheetViews>
  <sheetFormatPr baseColWidth="10" defaultRowHeight="15" x14ac:dyDescent="0"/>
  <cols>
    <col min="5" max="5" width="11.5" bestFit="1" customWidth="1"/>
    <col min="6" max="7" width="13.1640625" bestFit="1" customWidth="1"/>
    <col min="8" max="8" width="15" bestFit="1" customWidth="1"/>
    <col min="10" max="10" width="17.83203125" bestFit="1" customWidth="1"/>
  </cols>
  <sheetData>
    <row r="1" spans="1:10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/>
      <c r="C2" s="33" t="s">
        <v>25</v>
      </c>
      <c r="D2" s="33"/>
      <c r="E2" s="33"/>
      <c r="F2" s="33" t="s">
        <v>25</v>
      </c>
      <c r="G2" s="33"/>
      <c r="H2" s="33"/>
      <c r="I2" s="1"/>
      <c r="J2" s="1"/>
    </row>
    <row r="3" spans="1:10">
      <c r="A3" s="1"/>
      <c r="B3" s="1" t="s">
        <v>0</v>
      </c>
      <c r="C3" s="1" t="s">
        <v>2</v>
      </c>
      <c r="D3" s="1" t="s">
        <v>3</v>
      </c>
      <c r="E3" s="1" t="s">
        <v>26</v>
      </c>
      <c r="F3" s="1" t="s">
        <v>4</v>
      </c>
      <c r="G3" s="1" t="s">
        <v>5</v>
      </c>
      <c r="H3" s="1" t="s">
        <v>27</v>
      </c>
      <c r="I3" s="1"/>
      <c r="J3" s="1" t="s">
        <v>28</v>
      </c>
    </row>
    <row r="4" spans="1:10">
      <c r="A4" s="1">
        <v>1</v>
      </c>
      <c r="B4" s="10" t="s">
        <v>13</v>
      </c>
      <c r="C4" s="1">
        <v>0.28799999999999998</v>
      </c>
      <c r="D4" s="1">
        <v>0.25700000000000001</v>
      </c>
      <c r="E4" s="1">
        <v>-0.03</v>
      </c>
      <c r="F4" s="1">
        <v>0.28799999999999998</v>
      </c>
      <c r="G4" s="1">
        <v>0.25700000000000001</v>
      </c>
      <c r="H4" s="1">
        <v>-0.03</v>
      </c>
      <c r="I4" s="1"/>
      <c r="J4" s="1">
        <f t="shared" ref="J4:J15" si="0">H4-E4</f>
        <v>0</v>
      </c>
    </row>
    <row r="5" spans="1:10">
      <c r="A5" s="1">
        <f>A4+1</f>
        <v>2</v>
      </c>
      <c r="B5" s="10" t="s">
        <v>14</v>
      </c>
      <c r="C5" s="1">
        <v>8.6999999999999994E-2</v>
      </c>
      <c r="D5" s="1">
        <v>7.5999999999999998E-2</v>
      </c>
      <c r="E5" s="1">
        <v>-1.0699999999999999E-2</v>
      </c>
      <c r="F5" s="10">
        <v>7.5999999999999998E-2</v>
      </c>
      <c r="G5" s="10">
        <v>6.3E-2</v>
      </c>
      <c r="H5" s="1">
        <v>-1.29E-2</v>
      </c>
      <c r="I5" s="1"/>
      <c r="J5" s="13">
        <f t="shared" si="0"/>
        <v>-2.2000000000000006E-3</v>
      </c>
    </row>
    <row r="6" spans="1:10">
      <c r="A6" s="1">
        <f t="shared" ref="A6:A17" si="1">A5+1</f>
        <v>3</v>
      </c>
      <c r="B6" s="10" t="s">
        <v>15</v>
      </c>
      <c r="C6" s="1">
        <v>0.23400000000000001</v>
      </c>
      <c r="D6" s="1">
        <v>0.16500000000000001</v>
      </c>
      <c r="E6" s="1">
        <v>-6.8000000000000005E-2</v>
      </c>
      <c r="F6" s="10">
        <v>0.315</v>
      </c>
      <c r="G6" s="10">
        <v>0.224</v>
      </c>
      <c r="H6" s="1">
        <v>-9.4E-2</v>
      </c>
      <c r="I6" s="1"/>
      <c r="J6" s="13">
        <f t="shared" si="0"/>
        <v>-2.5999999999999995E-2</v>
      </c>
    </row>
    <row r="7" spans="1:10">
      <c r="A7" s="1">
        <f t="shared" si="1"/>
        <v>4</v>
      </c>
      <c r="B7" s="10" t="s">
        <v>16</v>
      </c>
      <c r="C7" s="1">
        <v>0.248</v>
      </c>
      <c r="D7" s="1">
        <v>0.16400000000000001</v>
      </c>
      <c r="E7" s="1">
        <v>-8.4000000000000005E-2</v>
      </c>
      <c r="F7" s="10">
        <v>0.35299999999999998</v>
      </c>
      <c r="G7" s="10">
        <v>0.246</v>
      </c>
      <c r="H7" s="1">
        <v>-0.107</v>
      </c>
      <c r="I7" s="1"/>
      <c r="J7" s="13">
        <f t="shared" si="0"/>
        <v>-2.2999999999999993E-2</v>
      </c>
    </row>
    <row r="8" spans="1:10">
      <c r="A8" s="1">
        <f t="shared" si="1"/>
        <v>5</v>
      </c>
      <c r="B8" s="10" t="s">
        <v>17</v>
      </c>
      <c r="C8" s="1">
        <v>0.32700000000000001</v>
      </c>
      <c r="D8" s="1">
        <v>0.107</v>
      </c>
      <c r="E8" s="1">
        <v>-0.219</v>
      </c>
      <c r="F8" s="10">
        <v>0.48299999999999998</v>
      </c>
      <c r="G8" s="10">
        <v>0.17599999999999999</v>
      </c>
      <c r="H8" s="1">
        <v>-0.30599999999999999</v>
      </c>
      <c r="I8" s="1"/>
      <c r="J8" s="22">
        <f t="shared" si="0"/>
        <v>-8.6999999999999994E-2</v>
      </c>
    </row>
    <row r="9" spans="1:10">
      <c r="A9" s="1">
        <f t="shared" si="1"/>
        <v>6</v>
      </c>
      <c r="B9" s="10" t="s">
        <v>18</v>
      </c>
      <c r="C9" s="1">
        <v>0.13200000000000001</v>
      </c>
      <c r="D9" s="1">
        <v>8.8999999999999996E-2</v>
      </c>
      <c r="E9" s="1">
        <v>-4.2999999999999997E-2</v>
      </c>
      <c r="F9" s="10">
        <v>0.16300000000000001</v>
      </c>
      <c r="G9" s="10">
        <v>0.125</v>
      </c>
      <c r="H9" s="1">
        <v>-3.6999999999999998E-2</v>
      </c>
      <c r="I9" s="1"/>
      <c r="J9" s="14">
        <f t="shared" si="0"/>
        <v>5.9999999999999984E-3</v>
      </c>
    </row>
    <row r="10" spans="1:10">
      <c r="A10" s="1">
        <f t="shared" si="1"/>
        <v>7</v>
      </c>
      <c r="B10" s="10" t="s">
        <v>1</v>
      </c>
      <c r="C10" s="1">
        <v>0.317</v>
      </c>
      <c r="D10" s="1">
        <v>0.14799999999999999</v>
      </c>
      <c r="E10" s="1">
        <v>-0.16800000000000001</v>
      </c>
      <c r="F10" s="10">
        <v>0.34</v>
      </c>
      <c r="G10" s="10">
        <v>0.11899999999999999</v>
      </c>
      <c r="H10" s="1">
        <v>-0.22</v>
      </c>
      <c r="I10" s="1"/>
      <c r="J10" s="22">
        <f t="shared" si="0"/>
        <v>-5.1999999999999991E-2</v>
      </c>
    </row>
    <row r="11" spans="1:10">
      <c r="A11" s="1">
        <f t="shared" si="1"/>
        <v>8</v>
      </c>
      <c r="B11" s="10" t="s">
        <v>19</v>
      </c>
      <c r="C11" s="1">
        <v>0.22700000000000001</v>
      </c>
      <c r="D11" s="1">
        <v>0.108</v>
      </c>
      <c r="E11" s="1">
        <v>-0.11799999999999999</v>
      </c>
      <c r="F11" s="10">
        <v>0.32100000000000001</v>
      </c>
      <c r="G11" s="10">
        <v>0.16700000000000001</v>
      </c>
      <c r="H11" s="1">
        <v>-0.153</v>
      </c>
      <c r="I11" s="1"/>
      <c r="J11" s="13">
        <f t="shared" si="0"/>
        <v>-3.5000000000000003E-2</v>
      </c>
    </row>
    <row r="12" spans="1:10">
      <c r="A12" s="1">
        <f t="shared" si="1"/>
        <v>9</v>
      </c>
      <c r="B12" s="10" t="s">
        <v>20</v>
      </c>
      <c r="C12" s="1">
        <v>0.34</v>
      </c>
      <c r="D12" s="1">
        <v>0.38300000000000001</v>
      </c>
      <c r="E12" s="21">
        <v>4.2999999999999997E-2</v>
      </c>
      <c r="F12" s="10">
        <v>0.19800000000000001</v>
      </c>
      <c r="G12" s="10">
        <v>0.23300000000000001</v>
      </c>
      <c r="H12" s="21">
        <v>3.4000000000000002E-2</v>
      </c>
      <c r="I12" s="1"/>
      <c r="J12" s="13">
        <f t="shared" si="0"/>
        <v>-8.9999999999999941E-3</v>
      </c>
    </row>
    <row r="13" spans="1:10">
      <c r="A13" s="1">
        <f t="shared" si="1"/>
        <v>10</v>
      </c>
      <c r="B13" s="10" t="s">
        <v>21</v>
      </c>
      <c r="C13" s="1">
        <v>0.23599999999999999</v>
      </c>
      <c r="D13" s="1">
        <v>0.34699999999999998</v>
      </c>
      <c r="E13" s="21">
        <v>0.111</v>
      </c>
      <c r="F13" s="10">
        <v>0.372</v>
      </c>
      <c r="G13" s="10">
        <v>0.46500000000000002</v>
      </c>
      <c r="H13" s="21">
        <v>9.2999999999999999E-2</v>
      </c>
      <c r="I13" s="1"/>
      <c r="J13" s="13">
        <f t="shared" si="0"/>
        <v>-1.8000000000000002E-2</v>
      </c>
    </row>
    <row r="14" spans="1:10">
      <c r="A14" s="1">
        <f t="shared" si="1"/>
        <v>11</v>
      </c>
      <c r="B14" s="10" t="s">
        <v>22</v>
      </c>
      <c r="C14" s="1">
        <v>0.16600000000000001</v>
      </c>
      <c r="D14" s="1">
        <v>0.20300000000000001</v>
      </c>
      <c r="E14" s="21">
        <v>3.6999999999999998E-2</v>
      </c>
      <c r="F14" s="10">
        <v>0.23599999999999999</v>
      </c>
      <c r="G14" s="10">
        <v>0.42699999999999999</v>
      </c>
      <c r="H14" s="21">
        <v>3.5999999999999997E-2</v>
      </c>
      <c r="I14" s="1"/>
      <c r="J14" s="13">
        <f t="shared" si="0"/>
        <v>-1.0000000000000009E-3</v>
      </c>
    </row>
    <row r="15" spans="1:10">
      <c r="A15" s="1">
        <f t="shared" si="1"/>
        <v>12</v>
      </c>
      <c r="B15" s="10" t="s">
        <v>23</v>
      </c>
      <c r="C15" s="1">
        <v>0.18</v>
      </c>
      <c r="D15" s="1">
        <v>5.2999999999999999E-2</v>
      </c>
      <c r="E15" s="1">
        <v>-0.127</v>
      </c>
      <c r="F15" s="10">
        <v>0.28799999999999998</v>
      </c>
      <c r="G15" s="10">
        <v>9.2999999999999999E-2</v>
      </c>
      <c r="H15" s="1">
        <v>-0.19500000000000001</v>
      </c>
      <c r="I15" s="1"/>
      <c r="J15" s="22">
        <f t="shared" si="0"/>
        <v>-6.8000000000000005E-2</v>
      </c>
    </row>
    <row r="16" spans="1:10">
      <c r="A16" s="1">
        <f t="shared" si="1"/>
        <v>13</v>
      </c>
      <c r="B16" s="10" t="s">
        <v>24</v>
      </c>
      <c r="C16" s="1">
        <v>0.17899999999999999</v>
      </c>
      <c r="D16" s="1">
        <v>7.0999999999999994E-2</v>
      </c>
      <c r="E16" s="1">
        <v>-0.108</v>
      </c>
      <c r="F16" s="10">
        <v>0.22500000000000001</v>
      </c>
      <c r="G16" s="10">
        <v>9.6000000000000002E-2</v>
      </c>
      <c r="H16" s="1">
        <v>-0.129</v>
      </c>
      <c r="I16" s="1"/>
      <c r="J16" s="13">
        <f>H16-E16</f>
        <v>-2.1000000000000005E-2</v>
      </c>
    </row>
    <row r="17" spans="1:11">
      <c r="A17" s="1">
        <f t="shared" si="1"/>
        <v>14</v>
      </c>
      <c r="B17" s="10" t="s">
        <v>10</v>
      </c>
      <c r="C17" s="1">
        <v>0.21</v>
      </c>
      <c r="D17" s="1">
        <v>0.161</v>
      </c>
      <c r="E17" s="1">
        <v>-4.8000000000000001E-2</v>
      </c>
      <c r="F17" s="10">
        <v>0.23400000000000001</v>
      </c>
      <c r="G17" s="10">
        <v>0.16400000000000001</v>
      </c>
      <c r="H17" s="1">
        <v>-6.9000000000000006E-2</v>
      </c>
      <c r="I17" s="1"/>
      <c r="J17" s="13">
        <f>H17-E17</f>
        <v>-2.1000000000000005E-2</v>
      </c>
    </row>
    <row r="19" spans="1:11">
      <c r="J19" s="14" t="s">
        <v>48</v>
      </c>
    </row>
    <row r="20" spans="1:11">
      <c r="J20" s="13" t="s">
        <v>49</v>
      </c>
    </row>
    <row r="23" spans="1:11">
      <c r="A23" s="1" t="s">
        <v>30</v>
      </c>
      <c r="B23" s="1"/>
      <c r="C23" s="1"/>
      <c r="D23" s="1"/>
      <c r="E23" s="1"/>
      <c r="F23" s="23"/>
      <c r="G23" s="1"/>
      <c r="H23" s="1"/>
      <c r="I23" s="1"/>
      <c r="J23" s="1"/>
    </row>
    <row r="24" spans="1:11">
      <c r="A24" s="1"/>
      <c r="B24" s="1"/>
      <c r="C24" s="33" t="s">
        <v>25</v>
      </c>
      <c r="D24" s="33"/>
      <c r="E24" s="33"/>
      <c r="F24" s="33" t="s">
        <v>25</v>
      </c>
      <c r="G24" s="33"/>
      <c r="H24" s="33"/>
      <c r="I24" s="1"/>
      <c r="J24" s="1"/>
    </row>
    <row r="25" spans="1:11">
      <c r="A25" s="1"/>
      <c r="B25" s="1" t="s">
        <v>0</v>
      </c>
      <c r="C25" s="1" t="s">
        <v>2</v>
      </c>
      <c r="D25" s="1" t="s">
        <v>3</v>
      </c>
      <c r="E25" s="1" t="s">
        <v>26</v>
      </c>
      <c r="F25" s="1" t="s">
        <v>4</v>
      </c>
      <c r="G25" s="1" t="s">
        <v>5</v>
      </c>
      <c r="H25" s="1" t="s">
        <v>27</v>
      </c>
      <c r="I25" s="1"/>
      <c r="J25" s="1" t="s">
        <v>28</v>
      </c>
      <c r="K25" s="1"/>
    </row>
    <row r="26" spans="1:11">
      <c r="A26" s="1">
        <v>1</v>
      </c>
      <c r="B26" s="10" t="s">
        <v>13</v>
      </c>
      <c r="C26" s="1">
        <v>0.28799999999999998</v>
      </c>
      <c r="D26" s="1">
        <v>0.25700000000000001</v>
      </c>
      <c r="E26" s="3">
        <f>(D26-C26)/C26</f>
        <v>-0.1076388888888888</v>
      </c>
      <c r="F26" s="1">
        <v>0.28799999999999998</v>
      </c>
      <c r="G26" s="1">
        <v>0.25700000000000001</v>
      </c>
      <c r="H26" s="3">
        <f>(G26-F26)/F26</f>
        <v>-0.1076388888888888</v>
      </c>
      <c r="I26" s="1"/>
      <c r="J26" s="1">
        <f t="shared" ref="J26:J39" si="2">H26-E26</f>
        <v>0</v>
      </c>
      <c r="K26" s="10"/>
    </row>
    <row r="27" spans="1:11">
      <c r="A27" s="1">
        <f>A26+1</f>
        <v>2</v>
      </c>
      <c r="B27" s="10" t="s">
        <v>14</v>
      </c>
      <c r="C27" s="1">
        <v>8.6999999999999994E-2</v>
      </c>
      <c r="D27" s="1">
        <v>7.5999999999999998E-2</v>
      </c>
      <c r="E27" s="3">
        <f t="shared" ref="E27:E39" si="3">(D27-C27)/C27</f>
        <v>-0.12643678160919536</v>
      </c>
      <c r="F27" s="10">
        <v>7.5999999999999998E-2</v>
      </c>
      <c r="G27" s="10">
        <v>6.3E-2</v>
      </c>
      <c r="H27" s="3">
        <f t="shared" ref="H27:H39" si="4">(G27-F27)/F27</f>
        <v>-0.17105263157894735</v>
      </c>
      <c r="I27" s="1"/>
      <c r="J27" s="12">
        <f t="shared" si="2"/>
        <v>-4.4615849969751986E-2</v>
      </c>
      <c r="K27" s="10"/>
    </row>
    <row r="28" spans="1:11">
      <c r="A28" s="1">
        <f t="shared" ref="A28:A39" si="5">A27+1</f>
        <v>3</v>
      </c>
      <c r="B28" s="10" t="s">
        <v>15</v>
      </c>
      <c r="C28" s="1">
        <v>0.23400000000000001</v>
      </c>
      <c r="D28" s="1">
        <v>0.16500000000000001</v>
      </c>
      <c r="E28" s="3">
        <f t="shared" si="3"/>
        <v>-0.29487179487179488</v>
      </c>
      <c r="F28" s="10">
        <v>0.315</v>
      </c>
      <c r="G28" s="10">
        <v>0.224</v>
      </c>
      <c r="H28" s="3">
        <f t="shared" si="4"/>
        <v>-0.28888888888888886</v>
      </c>
      <c r="I28" s="1"/>
      <c r="J28" s="6">
        <f t="shared" si="2"/>
        <v>5.9829059829060172E-3</v>
      </c>
      <c r="K28" s="10"/>
    </row>
    <row r="29" spans="1:11">
      <c r="A29" s="1">
        <f t="shared" si="5"/>
        <v>4</v>
      </c>
      <c r="B29" s="10" t="s">
        <v>16</v>
      </c>
      <c r="C29" s="1">
        <v>0.248</v>
      </c>
      <c r="D29" s="1">
        <v>0.16400000000000001</v>
      </c>
      <c r="E29" s="3">
        <f t="shared" si="3"/>
        <v>-0.33870967741935482</v>
      </c>
      <c r="F29" s="10">
        <v>0.35299999999999998</v>
      </c>
      <c r="G29" s="10">
        <v>0.246</v>
      </c>
      <c r="H29" s="3">
        <f t="shared" si="4"/>
        <v>-0.30311614730878184</v>
      </c>
      <c r="I29" s="1"/>
      <c r="J29" s="6">
        <f t="shared" si="2"/>
        <v>3.559353011057298E-2</v>
      </c>
      <c r="K29" s="10"/>
    </row>
    <row r="30" spans="1:11">
      <c r="A30" s="1">
        <f t="shared" si="5"/>
        <v>5</v>
      </c>
      <c r="B30" s="10" t="s">
        <v>17</v>
      </c>
      <c r="C30" s="1">
        <v>0.32700000000000001</v>
      </c>
      <c r="D30" s="1">
        <v>0.107</v>
      </c>
      <c r="E30" s="3">
        <f t="shared" si="3"/>
        <v>-0.67278287461773711</v>
      </c>
      <c r="F30" s="10">
        <v>0.48299999999999998</v>
      </c>
      <c r="G30" s="10">
        <v>0.17599999999999999</v>
      </c>
      <c r="H30" s="3">
        <f t="shared" si="4"/>
        <v>-0.63561076604554867</v>
      </c>
      <c r="I30" s="1"/>
      <c r="J30" s="6">
        <f t="shared" si="2"/>
        <v>3.7172108572188445E-2</v>
      </c>
      <c r="K30" s="10"/>
    </row>
    <row r="31" spans="1:11">
      <c r="A31" s="1">
        <f t="shared" si="5"/>
        <v>6</v>
      </c>
      <c r="B31" s="10" t="s">
        <v>18</v>
      </c>
      <c r="C31" s="1">
        <v>0.13200000000000001</v>
      </c>
      <c r="D31" s="1">
        <v>8.8999999999999996E-2</v>
      </c>
      <c r="E31" s="3">
        <f t="shared" si="3"/>
        <v>-0.3257575757575758</v>
      </c>
      <c r="F31" s="10">
        <v>0.16300000000000001</v>
      </c>
      <c r="G31" s="10">
        <v>0.125</v>
      </c>
      <c r="H31" s="3">
        <f t="shared" si="4"/>
        <v>-0.23312883435582826</v>
      </c>
      <c r="I31" s="1"/>
      <c r="J31" s="6">
        <f>H31-E31</f>
        <v>9.2628741401747539E-2</v>
      </c>
      <c r="K31" s="10"/>
    </row>
    <row r="32" spans="1:11">
      <c r="A32" s="1">
        <f t="shared" si="5"/>
        <v>7</v>
      </c>
      <c r="B32" s="10" t="s">
        <v>1</v>
      </c>
      <c r="C32" s="1">
        <v>0.317</v>
      </c>
      <c r="D32" s="1">
        <v>0.14799999999999999</v>
      </c>
      <c r="E32" s="3">
        <f t="shared" si="3"/>
        <v>-0.53312302839116721</v>
      </c>
      <c r="F32" s="10">
        <v>0.34</v>
      </c>
      <c r="G32" s="10">
        <v>0.11899999999999999</v>
      </c>
      <c r="H32" s="3">
        <f t="shared" si="4"/>
        <v>-0.65</v>
      </c>
      <c r="I32" s="1"/>
      <c r="J32" s="9">
        <f t="shared" si="2"/>
        <v>-0.11687697160883281</v>
      </c>
      <c r="K32" s="10"/>
    </row>
    <row r="33" spans="1:11">
      <c r="A33" s="1">
        <f t="shared" si="5"/>
        <v>8</v>
      </c>
      <c r="B33" s="10" t="s">
        <v>19</v>
      </c>
      <c r="C33" s="1">
        <v>0.22700000000000001</v>
      </c>
      <c r="D33" s="1">
        <v>0.108</v>
      </c>
      <c r="E33" s="3">
        <f t="shared" si="3"/>
        <v>-0.52422907488986781</v>
      </c>
      <c r="F33" s="10">
        <v>0.32100000000000001</v>
      </c>
      <c r="G33" s="10">
        <v>0.16700000000000001</v>
      </c>
      <c r="H33" s="3">
        <f t="shared" si="4"/>
        <v>-0.47975077881619937</v>
      </c>
      <c r="I33" s="1"/>
      <c r="J33" s="6">
        <f t="shared" si="2"/>
        <v>4.4478296073668433E-2</v>
      </c>
      <c r="K33" s="10"/>
    </row>
    <row r="34" spans="1:11">
      <c r="A34" s="1">
        <f t="shared" si="5"/>
        <v>9</v>
      </c>
      <c r="B34" s="10" t="s">
        <v>20</v>
      </c>
      <c r="C34" s="1">
        <v>0.34</v>
      </c>
      <c r="D34" s="1">
        <v>0.38300000000000001</v>
      </c>
      <c r="E34" s="8">
        <f t="shared" si="3"/>
        <v>0.12647058823529406</v>
      </c>
      <c r="F34" s="10">
        <v>0.19800000000000001</v>
      </c>
      <c r="G34" s="10">
        <v>0.23300000000000001</v>
      </c>
      <c r="H34" s="8">
        <f t="shared" si="4"/>
        <v>0.17676767676767677</v>
      </c>
      <c r="I34" s="1"/>
      <c r="J34" s="6">
        <f t="shared" si="2"/>
        <v>5.0297088532382711E-2</v>
      </c>
      <c r="K34" s="10"/>
    </row>
    <row r="35" spans="1:11">
      <c r="A35" s="1">
        <f t="shared" si="5"/>
        <v>10</v>
      </c>
      <c r="B35" s="10" t="s">
        <v>21</v>
      </c>
      <c r="C35" s="1">
        <v>0.23599999999999999</v>
      </c>
      <c r="D35" s="1">
        <v>0.34699999999999998</v>
      </c>
      <c r="E35" s="8">
        <f t="shared" si="3"/>
        <v>0.47033898305084743</v>
      </c>
      <c r="F35" s="10">
        <v>0.372</v>
      </c>
      <c r="G35" s="10">
        <v>0.46500000000000002</v>
      </c>
      <c r="H35" s="8">
        <f t="shared" si="4"/>
        <v>0.25000000000000006</v>
      </c>
      <c r="I35" s="1"/>
      <c r="J35" s="9">
        <f t="shared" si="2"/>
        <v>-0.22033898305084737</v>
      </c>
      <c r="K35" s="10"/>
    </row>
    <row r="36" spans="1:11">
      <c r="A36" s="1">
        <f t="shared" si="5"/>
        <v>11</v>
      </c>
      <c r="B36" s="10" t="s">
        <v>22</v>
      </c>
      <c r="C36" s="1">
        <v>0.16600000000000001</v>
      </c>
      <c r="D36" s="1">
        <v>0.20300000000000001</v>
      </c>
      <c r="E36" s="8">
        <f t="shared" si="3"/>
        <v>0.22289156626506026</v>
      </c>
      <c r="F36" s="10">
        <v>0.23599999999999999</v>
      </c>
      <c r="G36" s="10">
        <v>0.42699999999999999</v>
      </c>
      <c r="H36" s="8">
        <f t="shared" si="4"/>
        <v>0.80932203389830515</v>
      </c>
      <c r="I36" s="1"/>
      <c r="J36" s="7">
        <f t="shared" si="2"/>
        <v>0.58643046763324491</v>
      </c>
      <c r="K36" s="10"/>
    </row>
    <row r="37" spans="1:11">
      <c r="A37" s="1">
        <f t="shared" si="5"/>
        <v>12</v>
      </c>
      <c r="B37" s="10" t="s">
        <v>23</v>
      </c>
      <c r="C37" s="1">
        <v>0.18</v>
      </c>
      <c r="D37" s="1">
        <v>5.2999999999999999E-2</v>
      </c>
      <c r="E37" s="3">
        <f t="shared" si="3"/>
        <v>-0.7055555555555556</v>
      </c>
      <c r="F37" s="10">
        <v>0.28799999999999998</v>
      </c>
      <c r="G37" s="10">
        <v>9.2999999999999999E-2</v>
      </c>
      <c r="H37" s="3">
        <f t="shared" si="4"/>
        <v>-0.67708333333333326</v>
      </c>
      <c r="I37" s="1"/>
      <c r="J37" s="6">
        <f t="shared" si="2"/>
        <v>2.8472222222222343E-2</v>
      </c>
      <c r="K37" s="10"/>
    </row>
    <row r="38" spans="1:11">
      <c r="A38" s="1">
        <f t="shared" si="5"/>
        <v>13</v>
      </c>
      <c r="B38" s="10" t="s">
        <v>24</v>
      </c>
      <c r="C38" s="1">
        <v>0.17899999999999999</v>
      </c>
      <c r="D38" s="1">
        <v>7.0999999999999994E-2</v>
      </c>
      <c r="E38" s="3">
        <f t="shared" si="3"/>
        <v>-0.6033519553072626</v>
      </c>
      <c r="F38" s="10">
        <v>0.22500000000000001</v>
      </c>
      <c r="G38" s="10">
        <v>9.6000000000000002E-2</v>
      </c>
      <c r="H38" s="3">
        <f t="shared" si="4"/>
        <v>-0.57333333333333336</v>
      </c>
      <c r="I38" s="1"/>
      <c r="J38" s="6">
        <f t="shared" si="2"/>
        <v>3.0018621973929238E-2</v>
      </c>
      <c r="K38" s="10"/>
    </row>
    <row r="39" spans="1:11">
      <c r="A39" s="1">
        <f t="shared" si="5"/>
        <v>14</v>
      </c>
      <c r="B39" s="10" t="s">
        <v>10</v>
      </c>
      <c r="C39" s="1">
        <v>0.21</v>
      </c>
      <c r="D39" s="1">
        <v>0.161</v>
      </c>
      <c r="E39" s="3">
        <f t="shared" si="3"/>
        <v>-0.23333333333333328</v>
      </c>
      <c r="F39" s="10">
        <v>0.23400000000000001</v>
      </c>
      <c r="G39" s="10">
        <v>0.16400000000000001</v>
      </c>
      <c r="H39" s="3">
        <f t="shared" si="4"/>
        <v>-0.29914529914529914</v>
      </c>
      <c r="I39" s="1"/>
      <c r="J39" s="12">
        <f t="shared" si="2"/>
        <v>-6.5811965811965856E-2</v>
      </c>
      <c r="K39" s="10"/>
    </row>
    <row r="41" spans="1:11">
      <c r="J41" s="14" t="s">
        <v>48</v>
      </c>
    </row>
    <row r="42" spans="1:11">
      <c r="J42" s="13" t="s">
        <v>49</v>
      </c>
    </row>
  </sheetData>
  <mergeCells count="4">
    <mergeCell ref="C2:E2"/>
    <mergeCell ref="F2:H2"/>
    <mergeCell ref="C24:E24"/>
    <mergeCell ref="F24:H24"/>
  </mergeCells>
  <phoneticPr fontId="3" type="noConversion"/>
  <pageMargins left="0.75000000000000011" right="0.75000000000000011" top="1" bottom="1" header="0.5" footer="0.5"/>
  <pageSetup paperSize="9" scale="8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44"/>
  <sheetViews>
    <sheetView workbookViewId="0">
      <selection activeCell="K42" sqref="K42"/>
    </sheetView>
  </sheetViews>
  <sheetFormatPr baseColWidth="10" defaultRowHeight="15" x14ac:dyDescent="0"/>
  <cols>
    <col min="6" max="6" width="12" bestFit="1" customWidth="1"/>
    <col min="7" max="7" width="12" customWidth="1"/>
    <col min="8" max="9" width="13.1640625" bestFit="1" customWidth="1"/>
    <col min="10" max="10" width="13.1640625" customWidth="1"/>
    <col min="11" max="11" width="15.5" bestFit="1" customWidth="1"/>
    <col min="14" max="14" width="11.6640625" bestFit="1" customWidth="1"/>
    <col min="15" max="15" width="14.1640625" bestFit="1" customWidth="1"/>
  </cols>
  <sheetData>
    <row r="1" spans="1: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33" t="s">
        <v>8</v>
      </c>
      <c r="D2" s="33"/>
      <c r="E2" s="2"/>
      <c r="F2" s="1"/>
      <c r="G2" s="1"/>
      <c r="H2" s="33" t="s">
        <v>8</v>
      </c>
      <c r="I2" s="33"/>
      <c r="J2" s="2"/>
      <c r="K2" s="1"/>
      <c r="L2" s="1"/>
      <c r="M2" s="1"/>
      <c r="N2" s="1"/>
      <c r="O2" s="1"/>
    </row>
    <row r="3" spans="1:15">
      <c r="A3" s="1"/>
      <c r="B3" s="1" t="s">
        <v>0</v>
      </c>
      <c r="C3" s="1" t="s">
        <v>2</v>
      </c>
      <c r="D3" s="1" t="s">
        <v>3</v>
      </c>
      <c r="E3" s="1" t="s">
        <v>9</v>
      </c>
      <c r="F3" s="1" t="s">
        <v>6</v>
      </c>
      <c r="G3" s="1" t="s">
        <v>9</v>
      </c>
      <c r="H3" s="1" t="s">
        <v>4</v>
      </c>
      <c r="I3" s="1" t="s">
        <v>5</v>
      </c>
      <c r="J3" s="1" t="s">
        <v>9</v>
      </c>
      <c r="K3" s="1" t="s">
        <v>7</v>
      </c>
      <c r="L3" s="1" t="s">
        <v>9</v>
      </c>
      <c r="M3" s="1"/>
      <c r="N3" s="1" t="s">
        <v>11</v>
      </c>
      <c r="O3" s="1" t="s">
        <v>12</v>
      </c>
    </row>
    <row r="4" spans="1:15">
      <c r="A4" s="1">
        <v>1</v>
      </c>
      <c r="B4" s="10" t="s">
        <v>13</v>
      </c>
      <c r="C4" s="10">
        <v>0.66900000000000004</v>
      </c>
      <c r="D4" s="10">
        <v>0.54700000000000004</v>
      </c>
      <c r="E4" s="11">
        <f>(D4-C4)/C4</f>
        <v>-0.18236173393124064</v>
      </c>
      <c r="F4" s="10">
        <v>0.54</v>
      </c>
      <c r="G4" s="11">
        <f>(F4-C4)/C4</f>
        <v>-0.19282511210762332</v>
      </c>
      <c r="H4" s="10">
        <v>0.66900000000000004</v>
      </c>
      <c r="I4" s="10">
        <v>0.54700000000000004</v>
      </c>
      <c r="J4" s="11">
        <f>(I4-H4)/H4</f>
        <v>-0.18236173393124064</v>
      </c>
      <c r="K4" s="10">
        <v>0.54</v>
      </c>
      <c r="L4" s="11">
        <f>(K4-H4)/H4</f>
        <v>-0.19282511210762332</v>
      </c>
      <c r="M4" s="10"/>
      <c r="N4" s="5">
        <f>J4-E4</f>
        <v>0</v>
      </c>
      <c r="O4" s="5">
        <f>L4-G4</f>
        <v>0</v>
      </c>
    </row>
    <row r="5" spans="1:15">
      <c r="A5" s="1">
        <f>A4+1</f>
        <v>2</v>
      </c>
      <c r="B5" s="10" t="s">
        <v>14</v>
      </c>
      <c r="C5" s="10">
        <v>0.156</v>
      </c>
      <c r="D5" s="10">
        <v>0.14199999999999999</v>
      </c>
      <c r="E5" s="11">
        <f t="shared" ref="E5:E17" si="0">(D5-C5)/C5</f>
        <v>-8.9743589743589827E-2</v>
      </c>
      <c r="F5" s="10">
        <v>0.13600000000000001</v>
      </c>
      <c r="G5" s="11">
        <f t="shared" ref="G5:G17" si="1">(F5-C5)/C5</f>
        <v>-0.12820512820512814</v>
      </c>
      <c r="H5" s="10">
        <v>0.16200000000000001</v>
      </c>
      <c r="I5" s="10">
        <v>0.15</v>
      </c>
      <c r="J5" s="11">
        <f t="shared" ref="J5:J17" si="2">(I5-H5)/H5</f>
        <v>-7.4074074074074139E-2</v>
      </c>
      <c r="K5" s="10">
        <v>0.14299999999999999</v>
      </c>
      <c r="L5" s="11">
        <f t="shared" ref="L5:L17" si="3">(K5-H5)/H5</f>
        <v>-0.11728395061728406</v>
      </c>
      <c r="M5" s="10"/>
      <c r="N5" s="6">
        <f>J5-E5</f>
        <v>1.5669515669515688E-2</v>
      </c>
      <c r="O5" s="6">
        <f>L5-G5</f>
        <v>1.0921177587844083E-2</v>
      </c>
    </row>
    <row r="6" spans="1:15">
      <c r="A6" s="1">
        <f t="shared" ref="A6:A17" si="4">A5+1</f>
        <v>3</v>
      </c>
      <c r="B6" s="10" t="s">
        <v>15</v>
      </c>
      <c r="C6" s="10">
        <v>0.38</v>
      </c>
      <c r="D6" s="10">
        <v>0.23400000000000001</v>
      </c>
      <c r="E6" s="11">
        <f t="shared" si="0"/>
        <v>-0.38421052631578945</v>
      </c>
      <c r="F6" s="10">
        <v>0.23400000000000001</v>
      </c>
      <c r="G6" s="11">
        <f t="shared" si="1"/>
        <v>-0.38421052631578945</v>
      </c>
      <c r="H6" s="10">
        <v>0.38300000000000001</v>
      </c>
      <c r="I6" s="10">
        <v>0.23499999999999999</v>
      </c>
      <c r="J6" s="11">
        <f t="shared" si="2"/>
        <v>-0.38642297650130553</v>
      </c>
      <c r="K6" s="10">
        <v>0.23400000000000001</v>
      </c>
      <c r="L6" s="11">
        <f t="shared" si="3"/>
        <v>-0.38903394255874674</v>
      </c>
      <c r="M6" s="10"/>
      <c r="N6" s="5">
        <f t="shared" ref="N6:N17" si="5">J6-E6</f>
        <v>-2.2124501855160794E-3</v>
      </c>
      <c r="O6" s="5">
        <f t="shared" ref="O6:O17" si="6">L6-G6</f>
        <v>-4.8234162429572902E-3</v>
      </c>
    </row>
    <row r="7" spans="1:15">
      <c r="A7" s="1">
        <f t="shared" si="4"/>
        <v>4</v>
      </c>
      <c r="B7" s="10" t="s">
        <v>16</v>
      </c>
      <c r="C7" s="10">
        <v>0.379</v>
      </c>
      <c r="D7" s="10">
        <v>0.252</v>
      </c>
      <c r="E7" s="11">
        <f t="shared" si="0"/>
        <v>-0.33509234828496043</v>
      </c>
      <c r="F7" s="10">
        <v>0.22900000000000001</v>
      </c>
      <c r="G7" s="11">
        <f t="shared" si="1"/>
        <v>-0.39577836411609496</v>
      </c>
      <c r="H7" s="10">
        <v>0.39200000000000002</v>
      </c>
      <c r="I7" s="10">
        <v>0.26700000000000002</v>
      </c>
      <c r="J7" s="11">
        <f t="shared" si="2"/>
        <v>-0.31887755102040816</v>
      </c>
      <c r="K7" s="10">
        <v>0.245</v>
      </c>
      <c r="L7" s="11">
        <f t="shared" si="3"/>
        <v>-0.37500000000000006</v>
      </c>
      <c r="M7" s="10"/>
      <c r="N7" s="6">
        <f t="shared" si="5"/>
        <v>1.6214797264552272E-2</v>
      </c>
      <c r="O7" s="6">
        <f t="shared" si="6"/>
        <v>2.0778364116094905E-2</v>
      </c>
    </row>
    <row r="8" spans="1:15">
      <c r="A8" s="1">
        <f t="shared" si="4"/>
        <v>5</v>
      </c>
      <c r="B8" s="10" t="s">
        <v>17</v>
      </c>
      <c r="C8" s="10">
        <v>0.52600000000000002</v>
      </c>
      <c r="D8" s="10">
        <v>0.14299999999999999</v>
      </c>
      <c r="E8" s="11">
        <f t="shared" si="0"/>
        <v>-0.72813688212927752</v>
      </c>
      <c r="F8" s="10">
        <v>0.13500000000000001</v>
      </c>
      <c r="G8" s="11">
        <f t="shared" si="1"/>
        <v>-0.74334600760456271</v>
      </c>
      <c r="H8" s="10">
        <v>0.53200000000000003</v>
      </c>
      <c r="I8" s="10">
        <v>0.183</v>
      </c>
      <c r="J8" s="11">
        <f t="shared" si="2"/>
        <v>-0.65601503759398494</v>
      </c>
      <c r="K8" s="10">
        <v>0.157</v>
      </c>
      <c r="L8" s="11">
        <f t="shared" si="3"/>
        <v>-0.70488721804511278</v>
      </c>
      <c r="M8" s="10"/>
      <c r="N8" s="6">
        <f t="shared" si="5"/>
        <v>7.2121844535292579E-2</v>
      </c>
      <c r="O8" s="6">
        <f t="shared" si="6"/>
        <v>3.8458789559449924E-2</v>
      </c>
    </row>
    <row r="9" spans="1:15">
      <c r="A9" s="1">
        <f t="shared" si="4"/>
        <v>6</v>
      </c>
      <c r="B9" s="10" t="s">
        <v>18</v>
      </c>
      <c r="C9" s="10">
        <v>0.26200000000000001</v>
      </c>
      <c r="D9" s="10">
        <v>0.14499999999999999</v>
      </c>
      <c r="E9" s="11">
        <f t="shared" si="0"/>
        <v>-0.44656488549618328</v>
      </c>
      <c r="F9" s="10">
        <v>0.14000000000000001</v>
      </c>
      <c r="G9" s="11">
        <f t="shared" si="1"/>
        <v>-0.46564885496183206</v>
      </c>
      <c r="H9" s="10">
        <v>0.26300000000000001</v>
      </c>
      <c r="I9" s="10">
        <v>0.16200000000000001</v>
      </c>
      <c r="J9" s="11">
        <f t="shared" si="2"/>
        <v>-0.38403041825095058</v>
      </c>
      <c r="K9" s="10">
        <v>0.157</v>
      </c>
      <c r="L9" s="11">
        <f t="shared" si="3"/>
        <v>-0.40304182509505704</v>
      </c>
      <c r="M9" s="10"/>
      <c r="N9" s="6">
        <f t="shared" si="5"/>
        <v>6.2534467245232706E-2</v>
      </c>
      <c r="O9" s="6">
        <f t="shared" si="6"/>
        <v>6.2607029866775021E-2</v>
      </c>
    </row>
    <row r="10" spans="1:15">
      <c r="A10" s="1">
        <f t="shared" si="4"/>
        <v>7</v>
      </c>
      <c r="B10" s="10" t="s">
        <v>1</v>
      </c>
      <c r="C10" s="10">
        <v>0.54200000000000004</v>
      </c>
      <c r="D10" s="10">
        <v>0.253</v>
      </c>
      <c r="E10" s="11">
        <f>(D10-C10)/C10</f>
        <v>-0.53321033210332103</v>
      </c>
      <c r="F10" s="10">
        <v>0.23100000000000001</v>
      </c>
      <c r="G10" s="11">
        <f t="shared" si="1"/>
        <v>-0.57380073800738018</v>
      </c>
      <c r="H10" s="10">
        <v>0.624</v>
      </c>
      <c r="I10" s="10">
        <v>0.39400000000000002</v>
      </c>
      <c r="J10" s="11">
        <f t="shared" si="2"/>
        <v>-0.36858974358974356</v>
      </c>
      <c r="K10" s="10">
        <v>0.39200000000000002</v>
      </c>
      <c r="L10" s="11">
        <f t="shared" si="3"/>
        <v>-0.37179487179487175</v>
      </c>
      <c r="M10" s="10"/>
      <c r="N10" s="7">
        <f>J10-E10</f>
        <v>0.16462058851357747</v>
      </c>
      <c r="O10" s="7">
        <f t="shared" si="6"/>
        <v>0.20200586621250843</v>
      </c>
    </row>
    <row r="11" spans="1:15">
      <c r="A11" s="1">
        <f t="shared" si="4"/>
        <v>8</v>
      </c>
      <c r="B11" s="10" t="s">
        <v>19</v>
      </c>
      <c r="C11" s="10">
        <v>0.55700000000000005</v>
      </c>
      <c r="D11" s="10">
        <v>0.22900000000000001</v>
      </c>
      <c r="E11" s="11">
        <f t="shared" si="0"/>
        <v>-0.58886894075403962</v>
      </c>
      <c r="F11" s="10">
        <v>0.22900000000000001</v>
      </c>
      <c r="G11" s="11">
        <f t="shared" si="1"/>
        <v>-0.58886894075403962</v>
      </c>
      <c r="H11" s="10">
        <v>0.55700000000000005</v>
      </c>
      <c r="I11" s="10">
        <v>0.24199999999999999</v>
      </c>
      <c r="J11" s="11">
        <f t="shared" si="2"/>
        <v>-0.56552962298025145</v>
      </c>
      <c r="K11" s="10">
        <v>0.24199999999999999</v>
      </c>
      <c r="L11" s="11">
        <f t="shared" si="3"/>
        <v>-0.56552962298025145</v>
      </c>
      <c r="M11" s="10"/>
      <c r="N11" s="6">
        <f t="shared" si="5"/>
        <v>2.3339317773788171E-2</v>
      </c>
      <c r="O11" s="6">
        <f t="shared" si="6"/>
        <v>2.3339317773788171E-2</v>
      </c>
    </row>
    <row r="12" spans="1:15">
      <c r="A12" s="1">
        <f t="shared" si="4"/>
        <v>9</v>
      </c>
      <c r="B12" s="10" t="s">
        <v>20</v>
      </c>
      <c r="C12" s="10">
        <v>0.55800000000000005</v>
      </c>
      <c r="D12" s="10">
        <v>0.52700000000000002</v>
      </c>
      <c r="E12" s="11">
        <f t="shared" si="0"/>
        <v>-5.5555555555555601E-2</v>
      </c>
      <c r="F12" s="10">
        <v>0.49099999999999999</v>
      </c>
      <c r="G12" s="11">
        <f t="shared" si="1"/>
        <v>-0.12007168458781371</v>
      </c>
      <c r="H12" s="10">
        <v>0.67700000000000005</v>
      </c>
      <c r="I12" s="10">
        <v>0.63700000000000001</v>
      </c>
      <c r="J12" s="11">
        <f t="shared" si="2"/>
        <v>-5.9084194977843472E-2</v>
      </c>
      <c r="K12" s="10">
        <v>0.63500000000000001</v>
      </c>
      <c r="L12" s="11">
        <f t="shared" si="3"/>
        <v>-6.2038404726735649E-2</v>
      </c>
      <c r="M12" s="10"/>
      <c r="N12" s="5">
        <f t="shared" si="5"/>
        <v>-3.5286394222878714E-3</v>
      </c>
      <c r="O12" s="6">
        <f t="shared" si="6"/>
        <v>5.8033279861078063E-2</v>
      </c>
    </row>
    <row r="13" spans="1:15">
      <c r="A13" s="1">
        <f t="shared" si="4"/>
        <v>10</v>
      </c>
      <c r="B13" s="10" t="s">
        <v>21</v>
      </c>
      <c r="C13" s="10">
        <v>0.505</v>
      </c>
      <c r="D13" s="10">
        <v>0.59</v>
      </c>
      <c r="E13" s="8">
        <f t="shared" si="0"/>
        <v>0.16831683168316824</v>
      </c>
      <c r="F13" s="10">
        <v>0.48</v>
      </c>
      <c r="G13" s="11">
        <f t="shared" si="1"/>
        <v>-4.9504950495049549E-2</v>
      </c>
      <c r="H13" s="10">
        <v>0.51600000000000001</v>
      </c>
      <c r="I13" s="10">
        <v>0.57999999999999996</v>
      </c>
      <c r="J13" s="8">
        <f t="shared" si="2"/>
        <v>0.12403100775193787</v>
      </c>
      <c r="K13" s="10">
        <v>0.48799999999999999</v>
      </c>
      <c r="L13" s="11">
        <f t="shared" si="3"/>
        <v>-5.4263565891472916E-2</v>
      </c>
      <c r="M13" s="10"/>
      <c r="N13" s="12">
        <f>J13-E13</f>
        <v>-4.4285823931230373E-2</v>
      </c>
      <c r="O13" s="5">
        <f t="shared" si="6"/>
        <v>-4.7586153964233671E-3</v>
      </c>
    </row>
    <row r="14" spans="1:15">
      <c r="A14" s="1">
        <f t="shared" si="4"/>
        <v>11</v>
      </c>
      <c r="B14" s="10" t="s">
        <v>22</v>
      </c>
      <c r="C14" s="10">
        <v>0.42299999999999999</v>
      </c>
      <c r="D14" s="10">
        <v>0.44400000000000001</v>
      </c>
      <c r="E14" s="8">
        <f t="shared" si="0"/>
        <v>4.964539007092203E-2</v>
      </c>
      <c r="F14" s="10">
        <v>0.372</v>
      </c>
      <c r="G14" s="11">
        <f t="shared" si="1"/>
        <v>-0.1205673758865248</v>
      </c>
      <c r="H14" s="10">
        <v>0.42699999999999999</v>
      </c>
      <c r="I14" s="10">
        <v>0.44400000000000001</v>
      </c>
      <c r="J14" s="8">
        <f t="shared" si="2"/>
        <v>3.9812646370023456E-2</v>
      </c>
      <c r="K14" s="10">
        <v>0.371</v>
      </c>
      <c r="L14" s="11">
        <f t="shared" si="3"/>
        <v>-0.13114754098360654</v>
      </c>
      <c r="M14" s="10"/>
      <c r="N14" s="12">
        <f t="shared" si="5"/>
        <v>-9.8327437008985732E-3</v>
      </c>
      <c r="O14" s="12">
        <f t="shared" si="6"/>
        <v>-1.0580165097081734E-2</v>
      </c>
    </row>
    <row r="15" spans="1:15">
      <c r="A15" s="1">
        <f t="shared" si="4"/>
        <v>12</v>
      </c>
      <c r="B15" s="10" t="s">
        <v>23</v>
      </c>
      <c r="C15" s="10">
        <v>0.38300000000000001</v>
      </c>
      <c r="D15" s="10">
        <v>0.11899999999999999</v>
      </c>
      <c r="E15" s="11">
        <f t="shared" si="0"/>
        <v>-0.68929503916449086</v>
      </c>
      <c r="F15" s="10">
        <v>0.11799999999999999</v>
      </c>
      <c r="G15" s="11">
        <f t="shared" si="1"/>
        <v>-0.69190600522193213</v>
      </c>
      <c r="H15" s="10">
        <v>0.38200000000000001</v>
      </c>
      <c r="I15" s="10">
        <v>0.125</v>
      </c>
      <c r="J15" s="11">
        <f t="shared" si="2"/>
        <v>-0.67277486910994766</v>
      </c>
      <c r="K15" s="10">
        <v>0.123</v>
      </c>
      <c r="L15" s="11">
        <f t="shared" si="3"/>
        <v>-0.67801047120418845</v>
      </c>
      <c r="M15" s="10"/>
      <c r="N15" s="6">
        <f t="shared" si="5"/>
        <v>1.6520170054543204E-2</v>
      </c>
      <c r="O15" s="6">
        <f t="shared" si="6"/>
        <v>1.3895534017743683E-2</v>
      </c>
    </row>
    <row r="16" spans="1:15">
      <c r="A16" s="1">
        <f t="shared" si="4"/>
        <v>13</v>
      </c>
      <c r="B16" s="10" t="s">
        <v>24</v>
      </c>
      <c r="C16" s="10">
        <v>0.54200000000000004</v>
      </c>
      <c r="D16" s="10">
        <v>0.17599999999999999</v>
      </c>
      <c r="E16" s="11">
        <f t="shared" si="0"/>
        <v>-0.67527675276752774</v>
      </c>
      <c r="F16" s="10">
        <v>0.16300000000000001</v>
      </c>
      <c r="G16" s="11">
        <f t="shared" si="1"/>
        <v>-0.69926199261992616</v>
      </c>
      <c r="H16" s="10">
        <v>0.58899999999999997</v>
      </c>
      <c r="I16" s="10">
        <v>0.222</v>
      </c>
      <c r="J16" s="11">
        <f t="shared" si="2"/>
        <v>-0.6230899830220713</v>
      </c>
      <c r="K16" s="10">
        <v>0.21</v>
      </c>
      <c r="L16" s="11">
        <f t="shared" si="3"/>
        <v>-0.64346349745331077</v>
      </c>
      <c r="M16" s="10"/>
      <c r="N16" s="6">
        <f t="shared" si="5"/>
        <v>5.2186769745456441E-2</v>
      </c>
      <c r="O16" s="6">
        <f t="shared" si="6"/>
        <v>5.5798495166615392E-2</v>
      </c>
    </row>
    <row r="17" spans="1:15">
      <c r="A17" s="1">
        <f t="shared" si="4"/>
        <v>14</v>
      </c>
      <c r="B17" s="10" t="s">
        <v>10</v>
      </c>
      <c r="C17" s="10">
        <v>0.33900000000000002</v>
      </c>
      <c r="D17" s="10">
        <v>0.255</v>
      </c>
      <c r="E17" s="11">
        <f t="shared" si="0"/>
        <v>-0.24778761061946908</v>
      </c>
      <c r="F17" s="10">
        <v>0.23300000000000001</v>
      </c>
      <c r="G17" s="11">
        <f t="shared" si="1"/>
        <v>-0.31268436578171094</v>
      </c>
      <c r="H17" s="10">
        <v>0.495</v>
      </c>
      <c r="I17" s="10">
        <v>0.34899999999999998</v>
      </c>
      <c r="J17" s="11">
        <f t="shared" si="2"/>
        <v>-0.29494949494949502</v>
      </c>
      <c r="K17" s="10">
        <v>0.33800000000000002</v>
      </c>
      <c r="L17" s="11">
        <f t="shared" si="3"/>
        <v>-0.3171717171717171</v>
      </c>
      <c r="M17" s="10"/>
      <c r="N17" s="12">
        <f t="shared" si="5"/>
        <v>-4.7161884330025938E-2</v>
      </c>
      <c r="O17" s="5">
        <f t="shared" si="6"/>
        <v>-4.4873513900061668E-3</v>
      </c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4" t="s">
        <v>48</v>
      </c>
      <c r="O19" s="4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3" t="s">
        <v>49</v>
      </c>
      <c r="O20" s="1"/>
    </row>
    <row r="23" spans="1:15">
      <c r="A23" s="1" t="s">
        <v>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33" t="s">
        <v>8</v>
      </c>
      <c r="D24" s="33"/>
      <c r="E24" s="15"/>
      <c r="F24" s="1"/>
      <c r="G24" s="1"/>
      <c r="H24" s="33" t="s">
        <v>8</v>
      </c>
      <c r="I24" s="33"/>
      <c r="J24" s="15"/>
      <c r="K24" s="1"/>
      <c r="L24" s="1"/>
      <c r="M24" s="1"/>
      <c r="N24" s="1"/>
      <c r="O24" s="1"/>
    </row>
    <row r="25" spans="1:15">
      <c r="A25" s="1"/>
      <c r="B25" s="1" t="s">
        <v>0</v>
      </c>
      <c r="C25" s="1" t="s">
        <v>2</v>
      </c>
      <c r="D25" s="1" t="s">
        <v>3</v>
      </c>
      <c r="E25" s="19" t="s">
        <v>29</v>
      </c>
      <c r="F25" s="1" t="s">
        <v>6</v>
      </c>
      <c r="G25" s="19" t="s">
        <v>29</v>
      </c>
      <c r="H25" s="1" t="s">
        <v>4</v>
      </c>
      <c r="I25" s="1" t="s">
        <v>5</v>
      </c>
      <c r="J25" s="19" t="s">
        <v>29</v>
      </c>
      <c r="K25" s="1" t="s">
        <v>7</v>
      </c>
      <c r="L25" s="19" t="s">
        <v>29</v>
      </c>
      <c r="M25" s="1"/>
      <c r="N25" s="1" t="s">
        <v>11</v>
      </c>
      <c r="O25" s="1" t="s">
        <v>12</v>
      </c>
    </row>
    <row r="26" spans="1:15">
      <c r="A26" s="1">
        <v>1</v>
      </c>
      <c r="B26" s="10" t="s">
        <v>13</v>
      </c>
      <c r="C26" s="10">
        <v>0.66900000000000004</v>
      </c>
      <c r="D26" s="10">
        <v>0.54700000000000004</v>
      </c>
      <c r="E26" s="16">
        <f>(D26-C26)</f>
        <v>-0.122</v>
      </c>
      <c r="F26" s="10">
        <v>0.54</v>
      </c>
      <c r="G26" s="16">
        <f>(F26-C26)</f>
        <v>-0.129</v>
      </c>
      <c r="H26" s="10">
        <v>0.66900000000000004</v>
      </c>
      <c r="I26" s="10">
        <v>0.54700000000000004</v>
      </c>
      <c r="J26" s="16">
        <f>(I26-H26)</f>
        <v>-0.122</v>
      </c>
      <c r="K26" s="10">
        <v>0.54</v>
      </c>
      <c r="L26" s="16">
        <f>(K26-H26)</f>
        <v>-0.129</v>
      </c>
      <c r="M26" s="10"/>
      <c r="N26" s="5">
        <f>J26-E26</f>
        <v>0</v>
      </c>
      <c r="O26" s="5">
        <f>L26-G26</f>
        <v>0</v>
      </c>
    </row>
    <row r="27" spans="1:15">
      <c r="A27" s="1">
        <f>A26+1</f>
        <v>2</v>
      </c>
      <c r="B27" s="10" t="s">
        <v>14</v>
      </c>
      <c r="C27" s="10">
        <v>0.156</v>
      </c>
      <c r="D27" s="10">
        <v>0.14199999999999999</v>
      </c>
      <c r="E27" s="16">
        <f t="shared" ref="E27:E39" si="7">(D27-C27)</f>
        <v>-1.4000000000000012E-2</v>
      </c>
      <c r="F27" s="10">
        <v>0.13600000000000001</v>
      </c>
      <c r="G27" s="16">
        <f t="shared" ref="G27:G39" si="8">(F27-C27)</f>
        <v>-1.999999999999999E-2</v>
      </c>
      <c r="H27" s="10">
        <v>0.16200000000000001</v>
      </c>
      <c r="I27" s="10">
        <v>0.15</v>
      </c>
      <c r="J27" s="16">
        <f t="shared" ref="J27:J39" si="9">(I27-H27)</f>
        <v>-1.2000000000000011E-2</v>
      </c>
      <c r="K27" s="10">
        <v>0.14299999999999999</v>
      </c>
      <c r="L27" s="16">
        <f t="shared" ref="L27:L39" si="10">(K27-H27)</f>
        <v>-1.9000000000000017E-2</v>
      </c>
      <c r="M27" s="10"/>
      <c r="N27" s="5">
        <f>J27-E27</f>
        <v>2.0000000000000018E-3</v>
      </c>
      <c r="O27" s="5">
        <f>L27-G27</f>
        <v>9.9999999999997313E-4</v>
      </c>
    </row>
    <row r="28" spans="1:15">
      <c r="A28" s="1">
        <f t="shared" ref="A28:A39" si="11">A27+1</f>
        <v>3</v>
      </c>
      <c r="B28" s="10" t="s">
        <v>15</v>
      </c>
      <c r="C28" s="10">
        <v>0.38</v>
      </c>
      <c r="D28" s="10">
        <v>0.23400000000000001</v>
      </c>
      <c r="E28" s="16">
        <f t="shared" si="7"/>
        <v>-0.14599999999999999</v>
      </c>
      <c r="F28" s="10">
        <v>0.23400000000000001</v>
      </c>
      <c r="G28" s="16">
        <f t="shared" si="8"/>
        <v>-0.14599999999999999</v>
      </c>
      <c r="H28" s="10">
        <v>0.38300000000000001</v>
      </c>
      <c r="I28" s="10">
        <v>0.23499999999999999</v>
      </c>
      <c r="J28" s="16">
        <f t="shared" si="9"/>
        <v>-0.14800000000000002</v>
      </c>
      <c r="K28" s="10">
        <v>0.23400000000000001</v>
      </c>
      <c r="L28" s="16">
        <f t="shared" si="10"/>
        <v>-0.14899999999999999</v>
      </c>
      <c r="M28" s="10"/>
      <c r="N28" s="5">
        <f t="shared" ref="N28:N31" si="12">J28-E28</f>
        <v>-2.0000000000000295E-3</v>
      </c>
      <c r="O28" s="5">
        <f t="shared" ref="O28:O39" si="13">L28-G28</f>
        <v>-3.0000000000000027E-3</v>
      </c>
    </row>
    <row r="29" spans="1:15">
      <c r="A29" s="1">
        <f t="shared" si="11"/>
        <v>4</v>
      </c>
      <c r="B29" s="10" t="s">
        <v>16</v>
      </c>
      <c r="C29" s="10">
        <v>0.379</v>
      </c>
      <c r="D29" s="10">
        <v>0.252</v>
      </c>
      <c r="E29" s="16">
        <f t="shared" si="7"/>
        <v>-0.127</v>
      </c>
      <c r="F29" s="10">
        <v>0.22900000000000001</v>
      </c>
      <c r="G29" s="16">
        <f t="shared" si="8"/>
        <v>-0.15</v>
      </c>
      <c r="H29" s="10">
        <v>0.39200000000000002</v>
      </c>
      <c r="I29" s="10">
        <v>0.26700000000000002</v>
      </c>
      <c r="J29" s="16">
        <f t="shared" si="9"/>
        <v>-0.125</v>
      </c>
      <c r="K29" s="10">
        <v>0.245</v>
      </c>
      <c r="L29" s="16">
        <f t="shared" si="10"/>
        <v>-0.14700000000000002</v>
      </c>
      <c r="M29" s="10"/>
      <c r="N29" s="5">
        <f t="shared" si="12"/>
        <v>2.0000000000000018E-3</v>
      </c>
      <c r="O29" s="5">
        <f t="shared" si="13"/>
        <v>2.9999999999999749E-3</v>
      </c>
    </row>
    <row r="30" spans="1:15">
      <c r="A30" s="1">
        <f t="shared" si="11"/>
        <v>5</v>
      </c>
      <c r="B30" s="10" t="s">
        <v>17</v>
      </c>
      <c r="C30" s="10">
        <v>0.52600000000000002</v>
      </c>
      <c r="D30" s="10">
        <v>0.14299999999999999</v>
      </c>
      <c r="E30" s="16">
        <f t="shared" si="7"/>
        <v>-0.38300000000000001</v>
      </c>
      <c r="F30" s="10">
        <v>0.13500000000000001</v>
      </c>
      <c r="G30" s="16">
        <f t="shared" si="8"/>
        <v>-0.39100000000000001</v>
      </c>
      <c r="H30" s="10">
        <v>0.53200000000000003</v>
      </c>
      <c r="I30" s="10">
        <v>0.183</v>
      </c>
      <c r="J30" s="16">
        <f t="shared" si="9"/>
        <v>-0.34900000000000003</v>
      </c>
      <c r="K30" s="10">
        <v>0.157</v>
      </c>
      <c r="L30" s="16">
        <f t="shared" si="10"/>
        <v>-0.375</v>
      </c>
      <c r="M30" s="10"/>
      <c r="N30" s="6">
        <f t="shared" si="12"/>
        <v>3.3999999999999975E-2</v>
      </c>
      <c r="O30" s="6">
        <f t="shared" si="13"/>
        <v>1.6000000000000014E-2</v>
      </c>
    </row>
    <row r="31" spans="1:15">
      <c r="A31" s="1">
        <f t="shared" si="11"/>
        <v>6</v>
      </c>
      <c r="B31" s="10" t="s">
        <v>18</v>
      </c>
      <c r="C31" s="10">
        <v>0.26200000000000001</v>
      </c>
      <c r="D31" s="10">
        <v>0.14499999999999999</v>
      </c>
      <c r="E31" s="16">
        <f t="shared" si="7"/>
        <v>-0.11700000000000002</v>
      </c>
      <c r="F31" s="10">
        <v>0.14000000000000001</v>
      </c>
      <c r="G31" s="16">
        <f t="shared" si="8"/>
        <v>-0.122</v>
      </c>
      <c r="H31" s="10">
        <v>0.26300000000000001</v>
      </c>
      <c r="I31" s="10">
        <v>0.16200000000000001</v>
      </c>
      <c r="J31" s="16">
        <f t="shared" si="9"/>
        <v>-0.10100000000000001</v>
      </c>
      <c r="K31" s="10">
        <v>0.157</v>
      </c>
      <c r="L31" s="16">
        <f t="shared" si="10"/>
        <v>-0.10600000000000001</v>
      </c>
      <c r="M31" s="10"/>
      <c r="N31" s="6">
        <f t="shared" si="12"/>
        <v>1.6000000000000014E-2</v>
      </c>
      <c r="O31" s="6">
        <f t="shared" si="13"/>
        <v>1.5999999999999986E-2</v>
      </c>
    </row>
    <row r="32" spans="1:15">
      <c r="A32" s="1">
        <f t="shared" si="11"/>
        <v>7</v>
      </c>
      <c r="B32" s="10" t="s">
        <v>1</v>
      </c>
      <c r="C32" s="10">
        <v>0.54200000000000004</v>
      </c>
      <c r="D32" s="10">
        <v>0.253</v>
      </c>
      <c r="E32" s="16">
        <f t="shared" si="7"/>
        <v>-0.28900000000000003</v>
      </c>
      <c r="F32" s="10">
        <v>0.23100000000000001</v>
      </c>
      <c r="G32" s="16">
        <f t="shared" si="8"/>
        <v>-0.31100000000000005</v>
      </c>
      <c r="H32" s="10">
        <v>0.624</v>
      </c>
      <c r="I32" s="10">
        <v>0.39400000000000002</v>
      </c>
      <c r="J32" s="16">
        <f t="shared" si="9"/>
        <v>-0.22999999999999998</v>
      </c>
      <c r="K32" s="10">
        <v>0.39200000000000002</v>
      </c>
      <c r="L32" s="16">
        <f t="shared" si="10"/>
        <v>-0.23199999999999998</v>
      </c>
      <c r="M32" s="10"/>
      <c r="N32" s="7">
        <f>J32-E32</f>
        <v>5.9000000000000052E-2</v>
      </c>
      <c r="O32" s="7">
        <f t="shared" si="13"/>
        <v>7.900000000000007E-2</v>
      </c>
    </row>
    <row r="33" spans="1:15">
      <c r="A33" s="1">
        <f t="shared" si="11"/>
        <v>8</v>
      </c>
      <c r="B33" s="10" t="s">
        <v>19</v>
      </c>
      <c r="C33" s="10">
        <v>0.55700000000000005</v>
      </c>
      <c r="D33" s="10">
        <v>0.22900000000000001</v>
      </c>
      <c r="E33" s="16">
        <f t="shared" si="7"/>
        <v>-0.32800000000000007</v>
      </c>
      <c r="F33" s="10">
        <v>0.22900000000000001</v>
      </c>
      <c r="G33" s="16">
        <f t="shared" si="8"/>
        <v>-0.32800000000000007</v>
      </c>
      <c r="H33" s="10">
        <v>0.55700000000000005</v>
      </c>
      <c r="I33" s="10">
        <v>0.24199999999999999</v>
      </c>
      <c r="J33" s="16">
        <f t="shared" si="9"/>
        <v>-0.31500000000000006</v>
      </c>
      <c r="K33" s="10">
        <v>0.24199999999999999</v>
      </c>
      <c r="L33" s="16">
        <f t="shared" si="10"/>
        <v>-0.31500000000000006</v>
      </c>
      <c r="M33" s="10"/>
      <c r="N33" s="6">
        <f t="shared" ref="N33:N34" si="14">J33-E33</f>
        <v>1.3000000000000012E-2</v>
      </c>
      <c r="O33" s="6">
        <f t="shared" si="13"/>
        <v>1.3000000000000012E-2</v>
      </c>
    </row>
    <row r="34" spans="1:15">
      <c r="A34" s="1">
        <f t="shared" si="11"/>
        <v>9</v>
      </c>
      <c r="B34" s="10" t="s">
        <v>20</v>
      </c>
      <c r="C34" s="10">
        <v>0.55800000000000005</v>
      </c>
      <c r="D34" s="10">
        <v>0.52700000000000002</v>
      </c>
      <c r="E34" s="16">
        <f t="shared" si="7"/>
        <v>-3.1000000000000028E-2</v>
      </c>
      <c r="F34" s="10">
        <v>0.49099999999999999</v>
      </c>
      <c r="G34" s="16">
        <f t="shared" si="8"/>
        <v>-6.700000000000006E-2</v>
      </c>
      <c r="H34" s="10">
        <v>0.67700000000000005</v>
      </c>
      <c r="I34" s="10">
        <v>0.63700000000000001</v>
      </c>
      <c r="J34" s="16">
        <f t="shared" si="9"/>
        <v>-4.0000000000000036E-2</v>
      </c>
      <c r="K34" s="10">
        <v>0.63500000000000001</v>
      </c>
      <c r="L34" s="16">
        <f t="shared" si="10"/>
        <v>-4.2000000000000037E-2</v>
      </c>
      <c r="M34" s="10"/>
      <c r="N34" s="12">
        <f t="shared" si="14"/>
        <v>-9.000000000000008E-3</v>
      </c>
      <c r="O34" s="6">
        <f t="shared" si="13"/>
        <v>2.5000000000000022E-2</v>
      </c>
    </row>
    <row r="35" spans="1:15">
      <c r="A35" s="1">
        <f t="shared" si="11"/>
        <v>10</v>
      </c>
      <c r="B35" s="10" t="s">
        <v>21</v>
      </c>
      <c r="C35" s="10">
        <v>0.505</v>
      </c>
      <c r="D35" s="10">
        <v>0.59</v>
      </c>
      <c r="E35" s="17">
        <f t="shared" si="7"/>
        <v>8.4999999999999964E-2</v>
      </c>
      <c r="F35" s="10">
        <v>0.48</v>
      </c>
      <c r="G35" s="16">
        <f t="shared" si="8"/>
        <v>-2.5000000000000022E-2</v>
      </c>
      <c r="H35" s="10">
        <v>0.51600000000000001</v>
      </c>
      <c r="I35" s="10">
        <v>0.57999999999999996</v>
      </c>
      <c r="J35" s="17">
        <f t="shared" si="9"/>
        <v>6.3999999999999946E-2</v>
      </c>
      <c r="K35" s="10">
        <v>0.48799999999999999</v>
      </c>
      <c r="L35" s="16">
        <f t="shared" si="10"/>
        <v>-2.8000000000000025E-2</v>
      </c>
      <c r="M35" s="10"/>
      <c r="N35" s="12">
        <f>J35-E35</f>
        <v>-2.1000000000000019E-2</v>
      </c>
      <c r="O35" s="5">
        <f t="shared" si="13"/>
        <v>-3.0000000000000027E-3</v>
      </c>
    </row>
    <row r="36" spans="1:15">
      <c r="A36" s="1">
        <f t="shared" si="11"/>
        <v>11</v>
      </c>
      <c r="B36" s="10" t="s">
        <v>22</v>
      </c>
      <c r="C36" s="10">
        <v>0.42299999999999999</v>
      </c>
      <c r="D36" s="10">
        <v>0.44400000000000001</v>
      </c>
      <c r="E36" s="17">
        <f t="shared" si="7"/>
        <v>2.1000000000000019E-2</v>
      </c>
      <c r="F36" s="10">
        <v>0.372</v>
      </c>
      <c r="G36" s="16">
        <f t="shared" si="8"/>
        <v>-5.099999999999999E-2</v>
      </c>
      <c r="H36" s="10">
        <v>0.42699999999999999</v>
      </c>
      <c r="I36" s="10">
        <v>0.44400000000000001</v>
      </c>
      <c r="J36" s="17">
        <f t="shared" si="9"/>
        <v>1.7000000000000015E-2</v>
      </c>
      <c r="K36" s="10">
        <v>0.371</v>
      </c>
      <c r="L36" s="16">
        <f t="shared" si="10"/>
        <v>-5.5999999999999994E-2</v>
      </c>
      <c r="M36" s="10"/>
      <c r="N36" s="5">
        <f t="shared" ref="N36:N39" si="15">J36-E36</f>
        <v>-4.0000000000000036E-3</v>
      </c>
      <c r="O36" s="12">
        <f t="shared" si="13"/>
        <v>-5.0000000000000044E-3</v>
      </c>
    </row>
    <row r="37" spans="1:15">
      <c r="A37" s="1">
        <f t="shared" si="11"/>
        <v>12</v>
      </c>
      <c r="B37" s="10" t="s">
        <v>23</v>
      </c>
      <c r="C37" s="10">
        <v>0.38300000000000001</v>
      </c>
      <c r="D37" s="10">
        <v>0.11899999999999999</v>
      </c>
      <c r="E37" s="16">
        <f t="shared" si="7"/>
        <v>-0.26400000000000001</v>
      </c>
      <c r="F37" s="10">
        <v>0.11799999999999999</v>
      </c>
      <c r="G37" s="16">
        <f t="shared" si="8"/>
        <v>-0.26500000000000001</v>
      </c>
      <c r="H37" s="10">
        <v>0.38200000000000001</v>
      </c>
      <c r="I37" s="10">
        <v>0.125</v>
      </c>
      <c r="J37" s="16">
        <f t="shared" si="9"/>
        <v>-0.25700000000000001</v>
      </c>
      <c r="K37" s="10">
        <v>0.123</v>
      </c>
      <c r="L37" s="16">
        <f t="shared" si="10"/>
        <v>-0.25900000000000001</v>
      </c>
      <c r="M37" s="10"/>
      <c r="N37" s="6">
        <f t="shared" si="15"/>
        <v>7.0000000000000062E-3</v>
      </c>
      <c r="O37" s="6">
        <f t="shared" si="13"/>
        <v>6.0000000000000053E-3</v>
      </c>
    </row>
    <row r="38" spans="1:15">
      <c r="A38" s="1">
        <f t="shared" si="11"/>
        <v>13</v>
      </c>
      <c r="B38" s="10" t="s">
        <v>24</v>
      </c>
      <c r="C38" s="10">
        <v>0.54200000000000004</v>
      </c>
      <c r="D38" s="10">
        <v>0.17599999999999999</v>
      </c>
      <c r="E38" s="16">
        <f t="shared" si="7"/>
        <v>-0.36600000000000005</v>
      </c>
      <c r="F38" s="10">
        <v>0.16300000000000001</v>
      </c>
      <c r="G38" s="16">
        <f t="shared" si="8"/>
        <v>-0.379</v>
      </c>
      <c r="H38" s="10">
        <v>0.58899999999999997</v>
      </c>
      <c r="I38" s="10">
        <v>0.222</v>
      </c>
      <c r="J38" s="16">
        <f t="shared" si="9"/>
        <v>-0.36699999999999999</v>
      </c>
      <c r="K38" s="10">
        <v>0.21</v>
      </c>
      <c r="L38" s="16">
        <f t="shared" si="10"/>
        <v>-0.379</v>
      </c>
      <c r="M38" s="10"/>
      <c r="N38" s="5">
        <f t="shared" si="15"/>
        <v>-9.9999999999994538E-4</v>
      </c>
      <c r="O38" s="5">
        <f t="shared" si="13"/>
        <v>0</v>
      </c>
    </row>
    <row r="39" spans="1:15">
      <c r="A39" s="1">
        <f t="shared" si="11"/>
        <v>14</v>
      </c>
      <c r="B39" s="10" t="s">
        <v>10</v>
      </c>
      <c r="C39" s="10">
        <v>0.33900000000000002</v>
      </c>
      <c r="D39" s="10">
        <v>0.255</v>
      </c>
      <c r="E39" s="16">
        <f t="shared" si="7"/>
        <v>-8.4000000000000019E-2</v>
      </c>
      <c r="F39" s="10">
        <v>0.23300000000000001</v>
      </c>
      <c r="G39" s="16">
        <f t="shared" si="8"/>
        <v>-0.10600000000000001</v>
      </c>
      <c r="H39" s="10">
        <v>0.495</v>
      </c>
      <c r="I39" s="10">
        <v>0.34899999999999998</v>
      </c>
      <c r="J39" s="16">
        <f t="shared" si="9"/>
        <v>-0.14600000000000002</v>
      </c>
      <c r="K39" s="10">
        <v>0.33800000000000002</v>
      </c>
      <c r="L39" s="16">
        <f t="shared" si="10"/>
        <v>-0.15699999999999997</v>
      </c>
      <c r="M39" s="10"/>
      <c r="N39" s="9">
        <f t="shared" si="15"/>
        <v>-6.2E-2</v>
      </c>
      <c r="O39" s="9">
        <f t="shared" si="13"/>
        <v>-5.0999999999999962E-2</v>
      </c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4" t="s">
        <v>48</v>
      </c>
      <c r="O41" s="4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3" t="s">
        <v>49</v>
      </c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M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M44" s="1"/>
      <c r="O44" s="1"/>
    </row>
  </sheetData>
  <mergeCells count="4">
    <mergeCell ref="C2:D2"/>
    <mergeCell ref="H2:I2"/>
    <mergeCell ref="C24:D24"/>
    <mergeCell ref="H24:I24"/>
  </mergeCells>
  <phoneticPr fontId="3" type="noConversion"/>
  <pageMargins left="0.75000000000000011" right="0.75000000000000011" top="1" bottom="1" header="0.5" footer="0.5"/>
  <pageSetup paperSize="9"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44"/>
  <sheetViews>
    <sheetView workbookViewId="0">
      <selection activeCell="E20" sqref="E20"/>
    </sheetView>
  </sheetViews>
  <sheetFormatPr baseColWidth="10" defaultRowHeight="15" x14ac:dyDescent="0"/>
  <cols>
    <col min="6" max="6" width="12" bestFit="1" customWidth="1"/>
    <col min="7" max="7" width="12" customWidth="1"/>
    <col min="8" max="9" width="13.1640625" bestFit="1" customWidth="1"/>
    <col min="10" max="10" width="13.1640625" customWidth="1"/>
    <col min="11" max="11" width="15.5" bestFit="1" customWidth="1"/>
    <col min="14" max="14" width="11.6640625" bestFit="1" customWidth="1"/>
    <col min="15" max="15" width="14.1640625" bestFit="1" customWidth="1"/>
  </cols>
  <sheetData>
    <row r="1" spans="1: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33" t="s">
        <v>8</v>
      </c>
      <c r="D2" s="33"/>
      <c r="E2" s="2"/>
      <c r="F2" s="1"/>
      <c r="G2" s="1"/>
      <c r="H2" s="33" t="s">
        <v>8</v>
      </c>
      <c r="I2" s="33"/>
      <c r="J2" s="2"/>
      <c r="K2" s="1"/>
      <c r="L2" s="1"/>
      <c r="M2" s="1"/>
      <c r="N2" s="1"/>
      <c r="O2" s="1"/>
    </row>
    <row r="3" spans="1:15">
      <c r="A3" s="1"/>
      <c r="B3" s="1" t="s">
        <v>0</v>
      </c>
      <c r="C3" s="1" t="s">
        <v>2</v>
      </c>
      <c r="D3" s="1" t="s">
        <v>3</v>
      </c>
      <c r="E3" s="1" t="s">
        <v>9</v>
      </c>
      <c r="F3" s="1" t="s">
        <v>6</v>
      </c>
      <c r="G3" s="1" t="s">
        <v>9</v>
      </c>
      <c r="H3" s="1" t="s">
        <v>4</v>
      </c>
      <c r="I3" s="1" t="s">
        <v>5</v>
      </c>
      <c r="J3" s="1" t="s">
        <v>9</v>
      </c>
      <c r="K3" s="1" t="s">
        <v>7</v>
      </c>
      <c r="L3" s="1" t="s">
        <v>9</v>
      </c>
      <c r="M3" s="1"/>
      <c r="N3" s="1" t="s">
        <v>11</v>
      </c>
      <c r="O3" s="1" t="s">
        <v>12</v>
      </c>
    </row>
    <row r="4" spans="1:15">
      <c r="A4" s="1">
        <v>1</v>
      </c>
      <c r="B4" s="1" t="s">
        <v>13</v>
      </c>
      <c r="C4" s="1">
        <v>0.22500000000000001</v>
      </c>
      <c r="D4" s="1">
        <v>0.21199999999999999</v>
      </c>
      <c r="E4" s="3">
        <f>(D4-C4)/C4</f>
        <v>-5.7777777777777831E-2</v>
      </c>
      <c r="F4" s="1">
        <v>0.155</v>
      </c>
      <c r="G4" s="3">
        <f>(F4-C4)/C4</f>
        <v>-0.31111111111111112</v>
      </c>
      <c r="H4" s="1">
        <v>0.22500000000000001</v>
      </c>
      <c r="I4" s="1">
        <v>0.21199999999999999</v>
      </c>
      <c r="J4" s="3">
        <f>(I4-H4)/H4</f>
        <v>-5.7777777777777831E-2</v>
      </c>
      <c r="K4" s="1">
        <v>0.155</v>
      </c>
      <c r="L4" s="3">
        <f>(K4-H4)/H4</f>
        <v>-0.31111111111111112</v>
      </c>
      <c r="M4" s="1"/>
      <c r="N4" s="5">
        <f>J4-E4</f>
        <v>0</v>
      </c>
      <c r="O4" s="5">
        <f>L4-G4</f>
        <v>0</v>
      </c>
    </row>
    <row r="5" spans="1:15">
      <c r="A5" s="1">
        <f>A4+1</f>
        <v>2</v>
      </c>
      <c r="B5" s="1" t="s">
        <v>14</v>
      </c>
      <c r="C5" s="1">
        <v>0.13400000000000001</v>
      </c>
      <c r="D5" s="1">
        <v>0.123</v>
      </c>
      <c r="E5" s="3">
        <f t="shared" ref="E5:E17" si="0">(D5-C5)/C5</f>
        <v>-8.2089552238806041E-2</v>
      </c>
      <c r="F5" s="1">
        <v>0.11700000000000001</v>
      </c>
      <c r="G5" s="3">
        <f t="shared" ref="G5:G17" si="1">(F5-C5)/C5</f>
        <v>-0.12686567164179105</v>
      </c>
      <c r="H5" s="10">
        <v>0.11899999999999999</v>
      </c>
      <c r="I5" s="10">
        <v>0.104</v>
      </c>
      <c r="J5" s="3">
        <f t="shared" ref="J5:J17" si="2">(I5-H5)/H5</f>
        <v>-0.12605042016806722</v>
      </c>
      <c r="K5" s="1">
        <v>9.8000000000000004E-2</v>
      </c>
      <c r="L5" s="3">
        <f t="shared" ref="L5:L17" si="3">(K5-H5)/H5</f>
        <v>-0.17647058823529405</v>
      </c>
      <c r="M5" s="1"/>
      <c r="N5" s="12">
        <f>J5-E5</f>
        <v>-4.3960867929261183E-2</v>
      </c>
      <c r="O5" s="12">
        <f>L5-G5</f>
        <v>-4.9604916593502996E-2</v>
      </c>
    </row>
    <row r="6" spans="1:15">
      <c r="A6" s="1">
        <f t="shared" ref="A6:A17" si="4">A5+1</f>
        <v>3</v>
      </c>
      <c r="B6" s="1" t="s">
        <v>15</v>
      </c>
      <c r="C6" s="1">
        <v>0.29399999999999998</v>
      </c>
      <c r="D6" s="1">
        <v>0.189</v>
      </c>
      <c r="E6" s="3">
        <f t="shared" si="0"/>
        <v>-0.3571428571428571</v>
      </c>
      <c r="F6" s="1">
        <v>0.186</v>
      </c>
      <c r="G6" s="3">
        <f t="shared" si="1"/>
        <v>-0.36734693877551017</v>
      </c>
      <c r="H6" s="10">
        <v>0.25800000000000001</v>
      </c>
      <c r="I6" s="10">
        <v>0.17699999999999999</v>
      </c>
      <c r="J6" s="3">
        <f t="shared" si="2"/>
        <v>-0.31395348837209308</v>
      </c>
      <c r="K6" s="1">
        <v>0.16200000000000001</v>
      </c>
      <c r="L6" s="3">
        <f t="shared" si="3"/>
        <v>-0.37209302325581395</v>
      </c>
      <c r="M6" s="1"/>
      <c r="N6" s="6">
        <f t="shared" ref="N6:N17" si="5">J6-E6</f>
        <v>4.3189368770764014E-2</v>
      </c>
      <c r="O6" s="5">
        <f t="shared" ref="O6:O17" si="6">L6-G6</f>
        <v>-4.7460844803037805E-3</v>
      </c>
    </row>
    <row r="7" spans="1:15">
      <c r="A7" s="1">
        <f t="shared" si="4"/>
        <v>4</v>
      </c>
      <c r="B7" s="1" t="s">
        <v>16</v>
      </c>
      <c r="C7" s="1">
        <v>0.14899999999999999</v>
      </c>
      <c r="D7" s="1">
        <v>9.8000000000000004E-2</v>
      </c>
      <c r="E7" s="3">
        <f t="shared" si="0"/>
        <v>-0.34228187919463082</v>
      </c>
      <c r="F7" s="1">
        <v>9.1999999999999998E-2</v>
      </c>
      <c r="G7" s="3">
        <f t="shared" si="1"/>
        <v>-0.3825503355704698</v>
      </c>
      <c r="H7" s="10">
        <v>0.16800000000000001</v>
      </c>
      <c r="I7" s="10">
        <v>0.126</v>
      </c>
      <c r="J7" s="3">
        <f t="shared" si="2"/>
        <v>-0.25000000000000006</v>
      </c>
      <c r="K7" s="1">
        <v>0.11899999999999999</v>
      </c>
      <c r="L7" s="3">
        <f t="shared" si="3"/>
        <v>-0.29166666666666674</v>
      </c>
      <c r="M7" s="1"/>
      <c r="N7" s="6">
        <f t="shared" si="5"/>
        <v>9.2281879194630767E-2</v>
      </c>
      <c r="O7" s="6">
        <f t="shared" si="6"/>
        <v>9.0883668903803061E-2</v>
      </c>
    </row>
    <row r="8" spans="1:15">
      <c r="A8" s="1">
        <f t="shared" si="4"/>
        <v>5</v>
      </c>
      <c r="B8" s="1" t="s">
        <v>17</v>
      </c>
      <c r="C8" s="1">
        <v>0.29099999999999998</v>
      </c>
      <c r="D8" s="1">
        <v>3.9E-2</v>
      </c>
      <c r="E8" s="3">
        <f t="shared" si="0"/>
        <v>-0.865979381443299</v>
      </c>
      <c r="F8" s="1">
        <v>3.2000000000000001E-2</v>
      </c>
      <c r="G8" s="3">
        <f t="shared" si="1"/>
        <v>-0.89003436426116844</v>
      </c>
      <c r="H8" s="10">
        <v>0.215</v>
      </c>
      <c r="I8" s="10">
        <v>3.1E-2</v>
      </c>
      <c r="J8" s="3">
        <f t="shared" si="2"/>
        <v>-0.85581395348837208</v>
      </c>
      <c r="K8" s="1">
        <v>2.1000000000000001E-2</v>
      </c>
      <c r="L8" s="3">
        <f t="shared" si="3"/>
        <v>-0.90232558139534891</v>
      </c>
      <c r="M8" s="1"/>
      <c r="N8" s="6">
        <f t="shared" si="5"/>
        <v>1.016542795492692E-2</v>
      </c>
      <c r="O8" s="12">
        <f t="shared" si="6"/>
        <v>-1.2291217134180465E-2</v>
      </c>
    </row>
    <row r="9" spans="1:15">
      <c r="A9" s="1">
        <f t="shared" si="4"/>
        <v>6</v>
      </c>
      <c r="B9" s="1" t="s">
        <v>18</v>
      </c>
      <c r="C9" s="1">
        <v>9.8000000000000004E-2</v>
      </c>
      <c r="D9" s="1">
        <v>6.9000000000000006E-2</v>
      </c>
      <c r="E9" s="3">
        <f t="shared" si="0"/>
        <v>-0.29591836734693877</v>
      </c>
      <c r="F9" s="1">
        <v>0.05</v>
      </c>
      <c r="G9" s="3">
        <f t="shared" si="1"/>
        <v>-0.48979591836734693</v>
      </c>
      <c r="H9" s="10">
        <v>0.105</v>
      </c>
      <c r="I9" s="10">
        <v>9.2999999999999999E-2</v>
      </c>
      <c r="J9" s="3">
        <f t="shared" si="2"/>
        <v>-0.11428571428571425</v>
      </c>
      <c r="K9" s="1">
        <v>7.0999999999999994E-2</v>
      </c>
      <c r="L9" s="3">
        <f t="shared" si="3"/>
        <v>-0.32380952380952382</v>
      </c>
      <c r="M9" s="1"/>
      <c r="N9" s="7">
        <f t="shared" si="5"/>
        <v>0.1816326530612245</v>
      </c>
      <c r="O9" s="7">
        <f t="shared" si="6"/>
        <v>0.1659863945578231</v>
      </c>
    </row>
    <row r="10" spans="1:15">
      <c r="A10" s="1">
        <f t="shared" si="4"/>
        <v>7</v>
      </c>
      <c r="B10" s="1" t="s">
        <v>1</v>
      </c>
      <c r="C10" s="1">
        <v>0.23100000000000001</v>
      </c>
      <c r="D10" s="1">
        <v>4.5999999999999999E-2</v>
      </c>
      <c r="E10" s="3">
        <f>(D10-C10)/C10</f>
        <v>-0.80086580086580084</v>
      </c>
      <c r="F10" s="1">
        <v>0.03</v>
      </c>
      <c r="G10" s="3">
        <f t="shared" si="1"/>
        <v>-0.87012987012987009</v>
      </c>
      <c r="H10" s="10">
        <v>0.23599999999999999</v>
      </c>
      <c r="I10" s="10">
        <v>3.9E-2</v>
      </c>
      <c r="J10" s="3">
        <f t="shared" si="2"/>
        <v>-0.8347457627118644</v>
      </c>
      <c r="K10" s="1">
        <v>2.1000000000000001E-2</v>
      </c>
      <c r="L10" s="3">
        <f t="shared" si="3"/>
        <v>-0.91101694915254239</v>
      </c>
      <c r="M10" s="1"/>
      <c r="N10" s="12">
        <f t="shared" si="5"/>
        <v>-3.3879961846063567E-2</v>
      </c>
      <c r="O10" s="12">
        <f t="shared" si="6"/>
        <v>-4.0887079022672301E-2</v>
      </c>
    </row>
    <row r="11" spans="1:15">
      <c r="A11" s="1">
        <f t="shared" si="4"/>
        <v>8</v>
      </c>
      <c r="B11" s="1" t="s">
        <v>19</v>
      </c>
      <c r="C11" s="1">
        <v>0.221</v>
      </c>
      <c r="D11" s="1">
        <v>0.108</v>
      </c>
      <c r="E11" s="3">
        <f t="shared" si="0"/>
        <v>-0.5113122171945701</v>
      </c>
      <c r="F11" s="1">
        <v>0.107</v>
      </c>
      <c r="G11" s="3">
        <f t="shared" si="1"/>
        <v>-0.51583710407239824</v>
      </c>
      <c r="H11" s="10">
        <v>0.26300000000000001</v>
      </c>
      <c r="I11" s="10">
        <v>0.13100000000000001</v>
      </c>
      <c r="J11" s="3">
        <f t="shared" si="2"/>
        <v>-0.50190114068441061</v>
      </c>
      <c r="K11" s="1">
        <v>0.129</v>
      </c>
      <c r="L11" s="3">
        <f t="shared" si="3"/>
        <v>-0.50950570342205326</v>
      </c>
      <c r="M11" s="1"/>
      <c r="N11" s="6">
        <f t="shared" si="5"/>
        <v>9.4110765101594884E-3</v>
      </c>
      <c r="O11" s="6">
        <f t="shared" si="6"/>
        <v>6.3314006503449871E-3</v>
      </c>
    </row>
    <row r="12" spans="1:15">
      <c r="A12" s="1">
        <f t="shared" si="4"/>
        <v>9</v>
      </c>
      <c r="B12" s="1" t="s">
        <v>20</v>
      </c>
      <c r="C12" s="1">
        <v>0.32200000000000001</v>
      </c>
      <c r="D12" s="1">
        <v>0.373</v>
      </c>
      <c r="E12" s="8">
        <f t="shared" si="0"/>
        <v>0.15838509316770183</v>
      </c>
      <c r="F12" s="1">
        <v>0.26100000000000001</v>
      </c>
      <c r="G12" s="3">
        <f t="shared" si="1"/>
        <v>-0.18944099378881987</v>
      </c>
      <c r="H12" s="10">
        <v>0.34100000000000003</v>
      </c>
      <c r="I12" s="10">
        <v>0.32100000000000001</v>
      </c>
      <c r="J12" s="3">
        <f t="shared" si="2"/>
        <v>-5.8651026392961922E-2</v>
      </c>
      <c r="K12" s="1">
        <v>0.23</v>
      </c>
      <c r="L12" s="3">
        <f t="shared" si="3"/>
        <v>-0.32551319648093846</v>
      </c>
      <c r="M12" s="1"/>
      <c r="N12" s="9">
        <f t="shared" si="5"/>
        <v>-0.21703611956066376</v>
      </c>
      <c r="O12" s="9">
        <f t="shared" si="6"/>
        <v>-0.13607220269211859</v>
      </c>
    </row>
    <row r="13" spans="1:15">
      <c r="A13" s="1">
        <f t="shared" si="4"/>
        <v>10</v>
      </c>
      <c r="B13" s="1" t="s">
        <v>21</v>
      </c>
      <c r="C13" s="1">
        <v>0.16600000000000001</v>
      </c>
      <c r="D13" s="1">
        <v>0.28000000000000003</v>
      </c>
      <c r="E13" s="8">
        <f t="shared" si="0"/>
        <v>0.68674698795180733</v>
      </c>
      <c r="F13" s="1">
        <v>0.12</v>
      </c>
      <c r="G13" s="3">
        <f t="shared" si="1"/>
        <v>-0.27710843373493982</v>
      </c>
      <c r="H13" s="10">
        <v>0.252</v>
      </c>
      <c r="I13" s="10">
        <v>0.33700000000000002</v>
      </c>
      <c r="J13" s="8">
        <f t="shared" si="2"/>
        <v>0.33730158730158738</v>
      </c>
      <c r="K13" s="1">
        <v>0.20200000000000001</v>
      </c>
      <c r="L13" s="3">
        <f t="shared" si="3"/>
        <v>-0.19841269841269837</v>
      </c>
      <c r="M13" s="1"/>
      <c r="N13" s="9">
        <f t="shared" si="5"/>
        <v>-0.34944540065021995</v>
      </c>
      <c r="O13" s="6">
        <f t="shared" si="6"/>
        <v>7.8695735322241445E-2</v>
      </c>
    </row>
    <row r="14" spans="1:15">
      <c r="A14" s="1">
        <f t="shared" si="4"/>
        <v>11</v>
      </c>
      <c r="B14" s="1" t="s">
        <v>22</v>
      </c>
      <c r="C14" s="1">
        <v>0.215</v>
      </c>
      <c r="D14" s="1">
        <v>0.26300000000000001</v>
      </c>
      <c r="E14" s="8">
        <f t="shared" si="0"/>
        <v>0.22325581395348845</v>
      </c>
      <c r="F14" s="1">
        <v>0.18099999999999999</v>
      </c>
      <c r="G14" s="3">
        <f t="shared" si="1"/>
        <v>-0.15813953488372096</v>
      </c>
      <c r="H14" s="10">
        <v>0.23300000000000001</v>
      </c>
      <c r="I14" s="10">
        <v>0.27400000000000002</v>
      </c>
      <c r="J14" s="8">
        <f t="shared" si="2"/>
        <v>0.17596566523605153</v>
      </c>
      <c r="K14" s="1">
        <v>0.19400000000000001</v>
      </c>
      <c r="L14" s="3">
        <f t="shared" si="3"/>
        <v>-0.16738197424892706</v>
      </c>
      <c r="M14" s="1"/>
      <c r="N14" s="12">
        <f t="shared" si="5"/>
        <v>-4.729014871743692E-2</v>
      </c>
      <c r="O14" s="12">
        <f t="shared" si="6"/>
        <v>-9.2424393652061065E-3</v>
      </c>
    </row>
    <row r="15" spans="1:15">
      <c r="A15" s="1">
        <f t="shared" si="4"/>
        <v>12</v>
      </c>
      <c r="B15" s="1" t="s">
        <v>23</v>
      </c>
      <c r="C15" s="1">
        <v>0.19500000000000001</v>
      </c>
      <c r="D15" s="1">
        <v>3.6700000000000003E-2</v>
      </c>
      <c r="E15" s="3">
        <f t="shared" si="0"/>
        <v>-0.81179487179487175</v>
      </c>
      <c r="F15" s="1">
        <v>3.5999999999999997E-2</v>
      </c>
      <c r="G15" s="3">
        <f t="shared" si="1"/>
        <v>-0.81538461538461537</v>
      </c>
      <c r="H15" s="10">
        <v>0.192</v>
      </c>
      <c r="I15" s="10">
        <v>4.2999999999999997E-2</v>
      </c>
      <c r="J15" s="3">
        <f t="shared" si="2"/>
        <v>-0.77604166666666674</v>
      </c>
      <c r="K15" s="1">
        <v>0.04</v>
      </c>
      <c r="L15" s="3">
        <f t="shared" si="3"/>
        <v>-0.79166666666666663</v>
      </c>
      <c r="M15" s="1"/>
      <c r="N15" s="6">
        <f t="shared" si="5"/>
        <v>3.5753205128205012E-2</v>
      </c>
      <c r="O15" s="6">
        <f t="shared" si="6"/>
        <v>2.3717948717948745E-2</v>
      </c>
    </row>
    <row r="16" spans="1:15">
      <c r="A16" s="1">
        <f t="shared" si="4"/>
        <v>13</v>
      </c>
      <c r="B16" s="1" t="s">
        <v>24</v>
      </c>
      <c r="C16" s="1">
        <v>0.155</v>
      </c>
      <c r="D16" s="1">
        <v>6.4000000000000001E-2</v>
      </c>
      <c r="E16" s="3">
        <f t="shared" si="0"/>
        <v>-0.58709677419354833</v>
      </c>
      <c r="F16" s="1">
        <v>0.04</v>
      </c>
      <c r="G16" s="3">
        <f t="shared" si="1"/>
        <v>-0.74193548387096764</v>
      </c>
      <c r="H16" s="10">
        <v>0.24099999999999999</v>
      </c>
      <c r="I16" s="10">
        <v>8.5000000000000006E-2</v>
      </c>
      <c r="J16" s="3">
        <f t="shared" si="2"/>
        <v>-0.64730290456431527</v>
      </c>
      <c r="K16" s="1">
        <v>5.1999999999999998E-2</v>
      </c>
      <c r="L16" s="3">
        <f t="shared" si="3"/>
        <v>-0.78423236514522821</v>
      </c>
      <c r="M16" s="1"/>
      <c r="N16" s="12">
        <f t="shared" si="5"/>
        <v>-6.0206130370766942E-2</v>
      </c>
      <c r="O16" s="12">
        <f t="shared" si="6"/>
        <v>-4.2296881274260567E-2</v>
      </c>
    </row>
    <row r="17" spans="1:15">
      <c r="A17" s="1">
        <f t="shared" si="4"/>
        <v>14</v>
      </c>
      <c r="B17" s="1" t="s">
        <v>10</v>
      </c>
      <c r="C17" s="1">
        <v>0.23499999999999999</v>
      </c>
      <c r="D17" s="1">
        <v>0.16200000000000001</v>
      </c>
      <c r="E17" s="3">
        <f t="shared" si="0"/>
        <v>-0.31063829787234037</v>
      </c>
      <c r="F17" s="1">
        <v>0.153</v>
      </c>
      <c r="G17" s="3">
        <f t="shared" si="1"/>
        <v>-0.34893617021276591</v>
      </c>
      <c r="H17" s="10">
        <v>0.17499999999999999</v>
      </c>
      <c r="I17" s="10">
        <v>0.11799999999999999</v>
      </c>
      <c r="J17" s="3">
        <f t="shared" si="2"/>
        <v>-0.32571428571428573</v>
      </c>
      <c r="K17" s="1">
        <v>0.115</v>
      </c>
      <c r="L17" s="3">
        <f t="shared" si="3"/>
        <v>-0.3428571428571428</v>
      </c>
      <c r="M17" s="1"/>
      <c r="N17" s="12">
        <f t="shared" si="5"/>
        <v>-1.507598784194536E-2</v>
      </c>
      <c r="O17" s="6">
        <f t="shared" si="6"/>
        <v>6.0790273556231011E-3</v>
      </c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4" t="s">
        <v>48</v>
      </c>
      <c r="O19" s="4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3" t="s">
        <v>49</v>
      </c>
      <c r="O20" s="1"/>
    </row>
    <row r="23" spans="1:15">
      <c r="A23" s="1" t="s">
        <v>36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33" t="s">
        <v>8</v>
      </c>
      <c r="D24" s="33"/>
      <c r="E24" s="15"/>
      <c r="F24" s="1"/>
      <c r="G24" s="1"/>
      <c r="H24" s="33" t="s">
        <v>8</v>
      </c>
      <c r="I24" s="33"/>
      <c r="J24" s="15"/>
      <c r="K24" s="1"/>
      <c r="L24" s="1"/>
      <c r="M24" s="1"/>
      <c r="N24" s="1"/>
      <c r="O24" s="1"/>
    </row>
    <row r="25" spans="1:15">
      <c r="A25" s="1"/>
      <c r="B25" s="1" t="s">
        <v>0</v>
      </c>
      <c r="C25" s="1" t="s">
        <v>2</v>
      </c>
      <c r="D25" s="1" t="s">
        <v>3</v>
      </c>
      <c r="E25" s="19" t="s">
        <v>29</v>
      </c>
      <c r="F25" s="1" t="s">
        <v>6</v>
      </c>
      <c r="G25" s="19" t="s">
        <v>29</v>
      </c>
      <c r="H25" s="1" t="s">
        <v>4</v>
      </c>
      <c r="I25" s="1" t="s">
        <v>5</v>
      </c>
      <c r="J25" s="19" t="s">
        <v>29</v>
      </c>
      <c r="K25" s="1" t="s">
        <v>7</v>
      </c>
      <c r="L25" s="19" t="s">
        <v>29</v>
      </c>
      <c r="M25" s="1"/>
      <c r="N25" s="1" t="s">
        <v>11</v>
      </c>
      <c r="O25" s="1" t="s">
        <v>12</v>
      </c>
    </row>
    <row r="26" spans="1:15">
      <c r="A26" s="1">
        <v>1</v>
      </c>
      <c r="B26" s="1" t="s">
        <v>13</v>
      </c>
      <c r="C26" s="1">
        <v>0.22500000000000001</v>
      </c>
      <c r="D26" s="1">
        <v>0.21199999999999999</v>
      </c>
      <c r="E26" s="20">
        <f>(D26-C26)</f>
        <v>-1.3000000000000012E-2</v>
      </c>
      <c r="F26" s="1">
        <v>0.155</v>
      </c>
      <c r="G26" s="20">
        <f>(F26-C26)</f>
        <v>-7.0000000000000007E-2</v>
      </c>
      <c r="H26" s="1">
        <v>0.22500000000000001</v>
      </c>
      <c r="I26" s="1">
        <v>0.21199999999999999</v>
      </c>
      <c r="J26" s="20">
        <f>(I26-H26)</f>
        <v>-1.3000000000000012E-2</v>
      </c>
      <c r="K26" s="1">
        <v>0.155</v>
      </c>
      <c r="L26" s="20">
        <f>(K26-H26)</f>
        <v>-7.0000000000000007E-2</v>
      </c>
      <c r="M26" s="1"/>
      <c r="N26" s="5">
        <f>J26-E26</f>
        <v>0</v>
      </c>
      <c r="O26" s="5">
        <f>L26-G26</f>
        <v>0</v>
      </c>
    </row>
    <row r="27" spans="1:15">
      <c r="A27" s="1">
        <f>A26+1</f>
        <v>2</v>
      </c>
      <c r="B27" s="1" t="s">
        <v>14</v>
      </c>
      <c r="C27" s="1">
        <v>0.13400000000000001</v>
      </c>
      <c r="D27" s="1">
        <v>0.123</v>
      </c>
      <c r="E27" s="20">
        <f t="shared" ref="E27:E39" si="7">(D27-C27)</f>
        <v>-1.100000000000001E-2</v>
      </c>
      <c r="F27" s="1">
        <v>0.11700000000000001</v>
      </c>
      <c r="G27" s="20">
        <f t="shared" ref="G27:G39" si="8">(F27-C27)</f>
        <v>-1.7000000000000001E-2</v>
      </c>
      <c r="H27" s="10">
        <v>0.11899999999999999</v>
      </c>
      <c r="I27" s="10">
        <v>0.104</v>
      </c>
      <c r="J27" s="20">
        <f t="shared" ref="J27:J39" si="9">(I27-H27)</f>
        <v>-1.4999999999999999E-2</v>
      </c>
      <c r="K27" s="1">
        <v>9.8000000000000004E-2</v>
      </c>
      <c r="L27" s="20">
        <f t="shared" ref="L27:L39" si="10">(K27-H27)</f>
        <v>-2.0999999999999991E-2</v>
      </c>
      <c r="M27" s="1"/>
      <c r="N27" s="5">
        <f>J27-E27</f>
        <v>-3.9999999999999897E-3</v>
      </c>
      <c r="O27" s="5">
        <f>L27-G27</f>
        <v>-3.9999999999999897E-3</v>
      </c>
    </row>
    <row r="28" spans="1:15">
      <c r="A28" s="1">
        <f t="shared" ref="A28:A39" si="11">A27+1</f>
        <v>3</v>
      </c>
      <c r="B28" s="1" t="s">
        <v>15</v>
      </c>
      <c r="C28" s="1">
        <v>0.29399999999999998</v>
      </c>
      <c r="D28" s="1">
        <v>0.189</v>
      </c>
      <c r="E28" s="20">
        <f t="shared" si="7"/>
        <v>-0.10499999999999998</v>
      </c>
      <c r="F28" s="1">
        <v>0.186</v>
      </c>
      <c r="G28" s="20">
        <f t="shared" si="8"/>
        <v>-0.10799999999999998</v>
      </c>
      <c r="H28" s="10">
        <v>0.25800000000000001</v>
      </c>
      <c r="I28" s="10">
        <v>0.17699999999999999</v>
      </c>
      <c r="J28" s="20">
        <f t="shared" si="9"/>
        <v>-8.1000000000000016E-2</v>
      </c>
      <c r="K28" s="1">
        <v>0.16200000000000001</v>
      </c>
      <c r="L28" s="20">
        <f t="shared" si="10"/>
        <v>-9.6000000000000002E-2</v>
      </c>
      <c r="M28" s="1"/>
      <c r="N28" s="6">
        <f t="shared" ref="N28:N39" si="12">J28-E28</f>
        <v>2.3999999999999966E-2</v>
      </c>
      <c r="O28" s="6">
        <f t="shared" ref="O28:O39" si="13">L28-G28</f>
        <v>1.1999999999999983E-2</v>
      </c>
    </row>
    <row r="29" spans="1:15">
      <c r="A29" s="1">
        <f t="shared" si="11"/>
        <v>4</v>
      </c>
      <c r="B29" s="1" t="s">
        <v>16</v>
      </c>
      <c r="C29" s="1">
        <v>0.14899999999999999</v>
      </c>
      <c r="D29" s="1">
        <v>9.8000000000000004E-2</v>
      </c>
      <c r="E29" s="20">
        <f t="shared" si="7"/>
        <v>-5.099999999999999E-2</v>
      </c>
      <c r="F29" s="1">
        <v>9.1999999999999998E-2</v>
      </c>
      <c r="G29" s="20">
        <f t="shared" si="8"/>
        <v>-5.6999999999999995E-2</v>
      </c>
      <c r="H29" s="10">
        <v>0.16800000000000001</v>
      </c>
      <c r="I29" s="10">
        <v>0.126</v>
      </c>
      <c r="J29" s="20">
        <f t="shared" si="9"/>
        <v>-4.200000000000001E-2</v>
      </c>
      <c r="K29" s="1">
        <v>0.11899999999999999</v>
      </c>
      <c r="L29" s="20">
        <f t="shared" si="10"/>
        <v>-4.9000000000000016E-2</v>
      </c>
      <c r="M29" s="1"/>
      <c r="N29" s="6">
        <f t="shared" si="12"/>
        <v>8.9999999999999802E-3</v>
      </c>
      <c r="O29" s="6">
        <f t="shared" si="13"/>
        <v>7.9999999999999793E-3</v>
      </c>
    </row>
    <row r="30" spans="1:15">
      <c r="A30" s="1">
        <f t="shared" si="11"/>
        <v>5</v>
      </c>
      <c r="B30" s="1" t="s">
        <v>17</v>
      </c>
      <c r="C30" s="1">
        <v>0.29099999999999998</v>
      </c>
      <c r="D30" s="1">
        <v>3.9E-2</v>
      </c>
      <c r="E30" s="20">
        <f t="shared" si="7"/>
        <v>-0.252</v>
      </c>
      <c r="F30" s="1">
        <v>3.2000000000000001E-2</v>
      </c>
      <c r="G30" s="20">
        <f t="shared" si="8"/>
        <v>-0.25900000000000001</v>
      </c>
      <c r="H30" s="10">
        <v>0.215</v>
      </c>
      <c r="I30" s="10">
        <v>3.1E-2</v>
      </c>
      <c r="J30" s="20">
        <f t="shared" si="9"/>
        <v>-0.184</v>
      </c>
      <c r="K30" s="1">
        <v>2.1000000000000001E-2</v>
      </c>
      <c r="L30" s="20">
        <f t="shared" si="10"/>
        <v>-0.19400000000000001</v>
      </c>
      <c r="M30" s="1"/>
      <c r="N30" s="7">
        <f t="shared" si="12"/>
        <v>6.8000000000000005E-2</v>
      </c>
      <c r="O30" s="7">
        <f t="shared" si="13"/>
        <v>6.5000000000000002E-2</v>
      </c>
    </row>
    <row r="31" spans="1:15">
      <c r="A31" s="1">
        <f t="shared" si="11"/>
        <v>6</v>
      </c>
      <c r="B31" s="1" t="s">
        <v>18</v>
      </c>
      <c r="C31" s="1">
        <v>9.8000000000000004E-2</v>
      </c>
      <c r="D31" s="1">
        <v>6.9000000000000006E-2</v>
      </c>
      <c r="E31" s="20">
        <f t="shared" si="7"/>
        <v>-2.8999999999999998E-2</v>
      </c>
      <c r="F31" s="1">
        <v>0.05</v>
      </c>
      <c r="G31" s="20">
        <f t="shared" si="8"/>
        <v>-4.8000000000000001E-2</v>
      </c>
      <c r="H31" s="10">
        <v>0.105</v>
      </c>
      <c r="I31" s="10">
        <v>9.2999999999999999E-2</v>
      </c>
      <c r="J31" s="20">
        <f t="shared" si="9"/>
        <v>-1.1999999999999997E-2</v>
      </c>
      <c r="K31" s="1">
        <v>7.0999999999999994E-2</v>
      </c>
      <c r="L31" s="20">
        <f t="shared" si="10"/>
        <v>-3.4000000000000002E-2</v>
      </c>
      <c r="M31" s="1"/>
      <c r="N31" s="6">
        <f t="shared" si="12"/>
        <v>1.7000000000000001E-2</v>
      </c>
      <c r="O31" s="6">
        <f t="shared" si="13"/>
        <v>1.3999999999999999E-2</v>
      </c>
    </row>
    <row r="32" spans="1:15">
      <c r="A32" s="1">
        <f t="shared" si="11"/>
        <v>7</v>
      </c>
      <c r="B32" s="1" t="s">
        <v>1</v>
      </c>
      <c r="C32" s="1">
        <v>0.23100000000000001</v>
      </c>
      <c r="D32" s="1">
        <v>4.5999999999999999E-2</v>
      </c>
      <c r="E32" s="20">
        <f t="shared" si="7"/>
        <v>-0.185</v>
      </c>
      <c r="F32" s="1">
        <v>0.03</v>
      </c>
      <c r="G32" s="20">
        <f t="shared" si="8"/>
        <v>-0.20100000000000001</v>
      </c>
      <c r="H32" s="10">
        <v>0.23599999999999999</v>
      </c>
      <c r="I32" s="10">
        <v>3.9E-2</v>
      </c>
      <c r="J32" s="20">
        <f t="shared" si="9"/>
        <v>-0.19699999999999998</v>
      </c>
      <c r="K32" s="1">
        <v>2.1000000000000001E-2</v>
      </c>
      <c r="L32" s="20">
        <f t="shared" si="10"/>
        <v>-0.215</v>
      </c>
      <c r="M32" s="1"/>
      <c r="N32" s="12">
        <f t="shared" si="12"/>
        <v>-1.1999999999999983E-2</v>
      </c>
      <c r="O32" s="12">
        <f t="shared" si="13"/>
        <v>-1.3999999999999985E-2</v>
      </c>
    </row>
    <row r="33" spans="1:15">
      <c r="A33" s="1">
        <f t="shared" si="11"/>
        <v>8</v>
      </c>
      <c r="B33" s="1" t="s">
        <v>19</v>
      </c>
      <c r="C33" s="1">
        <v>0.221</v>
      </c>
      <c r="D33" s="1">
        <v>0.108</v>
      </c>
      <c r="E33" s="20">
        <f t="shared" si="7"/>
        <v>-0.113</v>
      </c>
      <c r="F33" s="1">
        <v>0.107</v>
      </c>
      <c r="G33" s="20">
        <f t="shared" si="8"/>
        <v>-0.114</v>
      </c>
      <c r="H33" s="10">
        <v>0.26300000000000001</v>
      </c>
      <c r="I33" s="10">
        <v>0.13100000000000001</v>
      </c>
      <c r="J33" s="20">
        <f t="shared" si="9"/>
        <v>-0.13200000000000001</v>
      </c>
      <c r="K33" s="1">
        <v>0.129</v>
      </c>
      <c r="L33" s="20">
        <f t="shared" si="10"/>
        <v>-0.13400000000000001</v>
      </c>
      <c r="M33" s="1"/>
      <c r="N33" s="12">
        <f t="shared" si="12"/>
        <v>-1.9000000000000003E-2</v>
      </c>
      <c r="O33" s="12">
        <f t="shared" si="13"/>
        <v>-2.0000000000000004E-2</v>
      </c>
    </row>
    <row r="34" spans="1:15">
      <c r="A34" s="1">
        <f t="shared" si="11"/>
        <v>9</v>
      </c>
      <c r="B34" s="1" t="s">
        <v>20</v>
      </c>
      <c r="C34" s="1">
        <v>0.32200000000000001</v>
      </c>
      <c r="D34" s="1">
        <v>0.373</v>
      </c>
      <c r="E34" s="17">
        <f t="shared" si="7"/>
        <v>5.099999999999999E-2</v>
      </c>
      <c r="F34" s="1">
        <v>0.26100000000000001</v>
      </c>
      <c r="G34" s="20">
        <f t="shared" si="8"/>
        <v>-6.0999999999999999E-2</v>
      </c>
      <c r="H34" s="10">
        <v>0.34100000000000003</v>
      </c>
      <c r="I34" s="10">
        <v>0.32100000000000001</v>
      </c>
      <c r="J34" s="20">
        <f t="shared" si="9"/>
        <v>-2.0000000000000018E-2</v>
      </c>
      <c r="K34" s="1">
        <v>0.23</v>
      </c>
      <c r="L34" s="20">
        <f t="shared" si="10"/>
        <v>-0.11100000000000002</v>
      </c>
      <c r="M34" s="1"/>
      <c r="N34" s="9">
        <f>J34-E34</f>
        <v>-7.1000000000000008E-2</v>
      </c>
      <c r="O34" s="9">
        <f t="shared" si="13"/>
        <v>-5.0000000000000017E-2</v>
      </c>
    </row>
    <row r="35" spans="1:15">
      <c r="A35" s="1">
        <f t="shared" si="11"/>
        <v>10</v>
      </c>
      <c r="B35" s="1" t="s">
        <v>21</v>
      </c>
      <c r="C35" s="1">
        <v>0.16600000000000001</v>
      </c>
      <c r="D35" s="1">
        <v>0.28000000000000003</v>
      </c>
      <c r="E35" s="17">
        <f t="shared" si="7"/>
        <v>0.11400000000000002</v>
      </c>
      <c r="F35" s="1">
        <v>0.12</v>
      </c>
      <c r="G35" s="20">
        <f t="shared" si="8"/>
        <v>-4.6000000000000013E-2</v>
      </c>
      <c r="H35" s="10">
        <v>0.252</v>
      </c>
      <c r="I35" s="10">
        <v>0.33700000000000002</v>
      </c>
      <c r="J35" s="17">
        <f t="shared" si="9"/>
        <v>8.500000000000002E-2</v>
      </c>
      <c r="K35" s="1">
        <v>0.20200000000000001</v>
      </c>
      <c r="L35" s="20">
        <f t="shared" si="10"/>
        <v>-4.9999999999999989E-2</v>
      </c>
      <c r="M35" s="1"/>
      <c r="N35" s="12">
        <f t="shared" si="12"/>
        <v>-2.8999999999999998E-2</v>
      </c>
      <c r="O35" s="5">
        <f t="shared" si="13"/>
        <v>-3.9999999999999758E-3</v>
      </c>
    </row>
    <row r="36" spans="1:15">
      <c r="A36" s="1">
        <f t="shared" si="11"/>
        <v>11</v>
      </c>
      <c r="B36" s="1" t="s">
        <v>22</v>
      </c>
      <c r="C36" s="1">
        <v>0.215</v>
      </c>
      <c r="D36" s="1">
        <v>0.26300000000000001</v>
      </c>
      <c r="E36" s="17">
        <f t="shared" si="7"/>
        <v>4.8000000000000015E-2</v>
      </c>
      <c r="F36" s="1">
        <v>0.18099999999999999</v>
      </c>
      <c r="G36" s="20">
        <f t="shared" si="8"/>
        <v>-3.4000000000000002E-2</v>
      </c>
      <c r="H36" s="10">
        <v>0.23300000000000001</v>
      </c>
      <c r="I36" s="10">
        <v>0.27400000000000002</v>
      </c>
      <c r="J36" s="17">
        <f t="shared" si="9"/>
        <v>4.1000000000000009E-2</v>
      </c>
      <c r="K36" s="1">
        <v>0.19400000000000001</v>
      </c>
      <c r="L36" s="20">
        <f t="shared" si="10"/>
        <v>-3.9000000000000007E-2</v>
      </c>
      <c r="M36" s="1"/>
      <c r="N36" s="12">
        <f t="shared" si="12"/>
        <v>-7.0000000000000062E-3</v>
      </c>
      <c r="O36" s="12">
        <f t="shared" si="13"/>
        <v>-5.0000000000000044E-3</v>
      </c>
    </row>
    <row r="37" spans="1:15">
      <c r="A37" s="1">
        <f t="shared" si="11"/>
        <v>12</v>
      </c>
      <c r="B37" s="1" t="s">
        <v>23</v>
      </c>
      <c r="C37" s="1">
        <v>0.19500000000000001</v>
      </c>
      <c r="D37" s="1">
        <v>3.6700000000000003E-2</v>
      </c>
      <c r="E37" s="20">
        <f t="shared" si="7"/>
        <v>-0.1583</v>
      </c>
      <c r="F37" s="1">
        <v>3.5999999999999997E-2</v>
      </c>
      <c r="G37" s="20">
        <f t="shared" si="8"/>
        <v>-0.159</v>
      </c>
      <c r="H37" s="10">
        <v>0.192</v>
      </c>
      <c r="I37" s="10">
        <v>4.2999999999999997E-2</v>
      </c>
      <c r="J37" s="20">
        <f t="shared" si="9"/>
        <v>-0.14900000000000002</v>
      </c>
      <c r="K37" s="1">
        <v>0.04</v>
      </c>
      <c r="L37" s="20">
        <f t="shared" si="10"/>
        <v>-0.152</v>
      </c>
      <c r="M37" s="1"/>
      <c r="N37" s="6">
        <f t="shared" si="12"/>
        <v>9.299999999999975E-3</v>
      </c>
      <c r="O37" s="6">
        <f t="shared" si="13"/>
        <v>7.0000000000000062E-3</v>
      </c>
    </row>
    <row r="38" spans="1:15">
      <c r="A38" s="1">
        <f t="shared" si="11"/>
        <v>13</v>
      </c>
      <c r="B38" s="1" t="s">
        <v>24</v>
      </c>
      <c r="C38" s="1">
        <v>0.155</v>
      </c>
      <c r="D38" s="1">
        <v>6.4000000000000001E-2</v>
      </c>
      <c r="E38" s="20">
        <f t="shared" si="7"/>
        <v>-9.0999999999999998E-2</v>
      </c>
      <c r="F38" s="1">
        <v>0.04</v>
      </c>
      <c r="G38" s="20">
        <f t="shared" si="8"/>
        <v>-0.11499999999999999</v>
      </c>
      <c r="H38" s="10">
        <v>0.24099999999999999</v>
      </c>
      <c r="I38" s="10">
        <v>8.5000000000000006E-2</v>
      </c>
      <c r="J38" s="20">
        <f t="shared" si="9"/>
        <v>-0.15599999999999997</v>
      </c>
      <c r="K38" s="1">
        <v>5.1999999999999998E-2</v>
      </c>
      <c r="L38" s="20">
        <f t="shared" si="10"/>
        <v>-0.189</v>
      </c>
      <c r="M38" s="1"/>
      <c r="N38" s="9">
        <f t="shared" si="12"/>
        <v>-6.4999999999999974E-2</v>
      </c>
      <c r="O38" s="9">
        <f t="shared" si="13"/>
        <v>-7.400000000000001E-2</v>
      </c>
    </row>
    <row r="39" spans="1:15">
      <c r="A39" s="1">
        <f t="shared" si="11"/>
        <v>14</v>
      </c>
      <c r="B39" s="1" t="s">
        <v>10</v>
      </c>
      <c r="C39" s="1">
        <v>0.23499999999999999</v>
      </c>
      <c r="D39" s="1">
        <v>0.16200000000000001</v>
      </c>
      <c r="E39" s="20">
        <f t="shared" si="7"/>
        <v>-7.2999999999999982E-2</v>
      </c>
      <c r="F39" s="1">
        <v>0.153</v>
      </c>
      <c r="G39" s="20">
        <f t="shared" si="8"/>
        <v>-8.199999999999999E-2</v>
      </c>
      <c r="H39" s="10">
        <v>0.17499999999999999</v>
      </c>
      <c r="I39" s="10">
        <v>0.11799999999999999</v>
      </c>
      <c r="J39" s="20">
        <f t="shared" si="9"/>
        <v>-5.6999999999999995E-2</v>
      </c>
      <c r="K39" s="1">
        <v>0.115</v>
      </c>
      <c r="L39" s="20">
        <f t="shared" si="10"/>
        <v>-5.9999999999999984E-2</v>
      </c>
      <c r="M39" s="1"/>
      <c r="N39" s="6">
        <f t="shared" si="12"/>
        <v>1.5999999999999986E-2</v>
      </c>
      <c r="O39" s="6">
        <f t="shared" si="13"/>
        <v>2.2000000000000006E-2</v>
      </c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4" t="s">
        <v>48</v>
      </c>
      <c r="O41" s="4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3" t="s">
        <v>49</v>
      </c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M44" s="1"/>
      <c r="N44" s="1"/>
      <c r="O44" s="1"/>
    </row>
  </sheetData>
  <mergeCells count="4">
    <mergeCell ref="C2:D2"/>
    <mergeCell ref="H2:I2"/>
    <mergeCell ref="C24:D24"/>
    <mergeCell ref="H24:I24"/>
  </mergeCells>
  <phoneticPr fontId="3" type="noConversion"/>
  <pageMargins left="0.75000000000000011" right="0.75000000000000011" top="1" bottom="1" header="0.5" footer="0.5"/>
  <pageSetup paperSize="9"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speciessummary</vt:lpstr>
      <vt:lpstr>habitatsuitability</vt:lpstr>
      <vt:lpstr>inclusionThreshold</vt:lpstr>
      <vt:lpstr>maxSSS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Staniczenko</dc:creator>
  <cp:lastModifiedBy>Phillip Staniczenko</cp:lastModifiedBy>
  <cp:lastPrinted>2015-10-06T17:15:20Z</cp:lastPrinted>
  <dcterms:created xsi:type="dcterms:W3CDTF">2015-10-01T18:55:07Z</dcterms:created>
  <dcterms:modified xsi:type="dcterms:W3CDTF">2016-11-02T21:38:06Z</dcterms:modified>
</cp:coreProperties>
</file>